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iupbello-my.sharepoint.com/personal/planeacion_iubello_edu_co/Documents/Escritorio/"/>
    </mc:Choice>
  </mc:AlternateContent>
  <xr:revisionPtr revIDLastSave="0" documentId="8_{4E1DCB16-C8D1-4648-854C-43B52BA31E0C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Objetivo Estratégico" sheetId="1" r:id="rId1"/>
    <sheet name="L1" sheetId="2" r:id="rId2"/>
    <sheet name="L2" sheetId="3" r:id="rId3"/>
    <sheet name="L3" sheetId="4" r:id="rId4"/>
    <sheet name="L4" sheetId="5" r:id="rId5"/>
    <sheet name="Tablero L4" sheetId="6" r:id="rId6"/>
  </sheets>
  <definedNames>
    <definedName name="_xlnm._FilterDatabase" localSheetId="1" hidden="1">'L1'!$B$18:$M$50</definedName>
    <definedName name="_xlnm._FilterDatabase" localSheetId="2" hidden="1">'L2'!$A$18:$M$70</definedName>
    <definedName name="_xlnm._FilterDatabase" localSheetId="3" hidden="1">'L3'!$B$18:$M$50</definedName>
    <definedName name="_xlnm._FilterDatabase" localSheetId="4" hidden="1">'L4'!$A$18:$AB$97</definedName>
    <definedName name="_xlnm._FilterDatabase" localSheetId="0" hidden="1">'Objetivo Estratégico'!$A$6:$I$43</definedName>
    <definedName name="_xlnm.Print_Area" localSheetId="5">'Tablero L4'!$A$1:$N$78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2" i="6" l="1"/>
  <c r="S72" i="6"/>
  <c r="R72" i="6"/>
  <c r="T71" i="6"/>
  <c r="S71" i="6"/>
  <c r="R71" i="6"/>
  <c r="T70" i="6"/>
  <c r="S70" i="6"/>
  <c r="R70" i="6"/>
  <c r="D67" i="6"/>
  <c r="T65" i="6"/>
  <c r="S65" i="6"/>
  <c r="R65" i="6"/>
  <c r="T64" i="6"/>
  <c r="S64" i="6"/>
  <c r="R64" i="6"/>
  <c r="D64" i="6"/>
  <c r="T63" i="6"/>
  <c r="S63" i="6"/>
  <c r="R63" i="6"/>
  <c r="T62" i="6"/>
  <c r="S62" i="6"/>
  <c r="R62" i="6"/>
  <c r="T61" i="6"/>
  <c r="S61" i="6"/>
  <c r="R61" i="6"/>
  <c r="T60" i="6"/>
  <c r="S60" i="6"/>
  <c r="R60" i="6"/>
  <c r="T59" i="6"/>
  <c r="S59" i="6"/>
  <c r="R59" i="6"/>
  <c r="T58" i="6"/>
  <c r="S58" i="6"/>
  <c r="R58" i="6"/>
  <c r="T57" i="6"/>
  <c r="S57" i="6"/>
  <c r="R57" i="6"/>
  <c r="T56" i="6"/>
  <c r="S56" i="6"/>
  <c r="R56" i="6"/>
  <c r="T55" i="6"/>
  <c r="S55" i="6"/>
  <c r="R55" i="6"/>
  <c r="T54" i="6"/>
  <c r="S54" i="6"/>
  <c r="R54" i="6"/>
  <c r="T49" i="6"/>
  <c r="S49" i="6"/>
  <c r="R49" i="6"/>
  <c r="T48" i="6"/>
  <c r="S48" i="6"/>
  <c r="R48" i="6"/>
  <c r="T47" i="6"/>
  <c r="S47" i="6"/>
  <c r="R47" i="6"/>
  <c r="T46" i="6"/>
  <c r="S46" i="6"/>
  <c r="R46" i="6"/>
  <c r="T45" i="6"/>
  <c r="S45" i="6"/>
  <c r="R45" i="6"/>
  <c r="T44" i="6"/>
  <c r="S44" i="6"/>
  <c r="R44" i="6"/>
  <c r="T43" i="6"/>
  <c r="S43" i="6"/>
  <c r="R43" i="6"/>
  <c r="T42" i="6"/>
  <c r="S42" i="6"/>
  <c r="R42" i="6"/>
  <c r="T41" i="6"/>
  <c r="S41" i="6"/>
  <c r="R41" i="6"/>
  <c r="T40" i="6"/>
  <c r="S40" i="6"/>
  <c r="R40" i="6"/>
  <c r="R36" i="6"/>
  <c r="R35" i="6"/>
  <c r="R34" i="6"/>
  <c r="T29" i="6"/>
  <c r="S29" i="6"/>
  <c r="R29" i="6"/>
  <c r="T28" i="6"/>
  <c r="S28" i="6"/>
  <c r="R28" i="6"/>
  <c r="T27" i="6"/>
  <c r="S27" i="6"/>
  <c r="R27" i="6"/>
  <c r="T26" i="6"/>
  <c r="S26" i="6"/>
  <c r="R26" i="6"/>
  <c r="T25" i="6"/>
  <c r="S25" i="6"/>
  <c r="R25" i="6"/>
  <c r="T24" i="6"/>
  <c r="S24" i="6"/>
  <c r="R24" i="6"/>
  <c r="T23" i="6"/>
  <c r="S23" i="6"/>
  <c r="R23" i="6"/>
  <c r="T22" i="6"/>
  <c r="S22" i="6"/>
  <c r="R22" i="6"/>
  <c r="T21" i="6"/>
  <c r="S21" i="6"/>
  <c r="R21" i="6"/>
  <c r="J7" i="6"/>
  <c r="H7" i="6"/>
  <c r="F7" i="6"/>
  <c r="B7" i="6"/>
  <c r="G48" i="4"/>
  <c r="F48" i="4"/>
  <c r="E48" i="4"/>
  <c r="D48" i="4"/>
  <c r="C48" i="4"/>
  <c r="B48" i="4"/>
  <c r="A48" i="4"/>
  <c r="G44" i="4"/>
  <c r="F44" i="4"/>
  <c r="E44" i="4"/>
  <c r="D44" i="4"/>
  <c r="C44" i="4"/>
  <c r="B44" i="4"/>
  <c r="A44" i="4"/>
  <c r="G39" i="4"/>
  <c r="F39" i="4"/>
  <c r="E39" i="4"/>
  <c r="D39" i="4"/>
  <c r="C39" i="4"/>
  <c r="B39" i="4"/>
  <c r="A39" i="4"/>
  <c r="G37" i="4"/>
  <c r="F37" i="4"/>
  <c r="E37" i="4"/>
  <c r="D37" i="4"/>
  <c r="C37" i="4"/>
  <c r="B37" i="4"/>
  <c r="A37" i="4"/>
  <c r="G34" i="4"/>
  <c r="F34" i="4"/>
  <c r="E34" i="4"/>
  <c r="D34" i="4"/>
  <c r="C34" i="4"/>
  <c r="B34" i="4"/>
  <c r="A34" i="4"/>
  <c r="G31" i="4"/>
  <c r="F31" i="4"/>
  <c r="E31" i="4"/>
  <c r="D31" i="4"/>
  <c r="C31" i="4"/>
  <c r="B31" i="4"/>
  <c r="A31" i="4"/>
  <c r="G26" i="4"/>
  <c r="F26" i="4"/>
  <c r="E26" i="4"/>
  <c r="D26" i="4"/>
  <c r="C26" i="4"/>
  <c r="B26" i="4"/>
  <c r="A26" i="4"/>
  <c r="G22" i="4"/>
  <c r="F22" i="4"/>
  <c r="E22" i="4"/>
  <c r="D22" i="4"/>
  <c r="C22" i="4"/>
  <c r="B22" i="4"/>
  <c r="A22" i="4"/>
  <c r="G20" i="4"/>
  <c r="F20" i="4"/>
  <c r="E20" i="4"/>
  <c r="D20" i="4"/>
  <c r="C20" i="4"/>
  <c r="B20" i="4"/>
  <c r="A20" i="4"/>
  <c r="B13" i="4"/>
  <c r="F65" i="3"/>
  <c r="E65" i="3"/>
  <c r="D65" i="3"/>
  <c r="C65" i="3"/>
  <c r="B65" i="3"/>
  <c r="A65" i="3"/>
  <c r="G59" i="3"/>
  <c r="F59" i="3"/>
  <c r="E59" i="3"/>
  <c r="D59" i="3"/>
  <c r="C59" i="3"/>
  <c r="B59" i="3"/>
  <c r="A59" i="3"/>
  <c r="F49" i="3"/>
  <c r="E49" i="3"/>
  <c r="D49" i="3"/>
  <c r="C49" i="3"/>
  <c r="B49" i="3"/>
  <c r="A49" i="3"/>
  <c r="F46" i="3"/>
  <c r="E46" i="3"/>
  <c r="D46" i="3"/>
  <c r="C46" i="3"/>
  <c r="B46" i="3"/>
  <c r="A46" i="3"/>
  <c r="G43" i="3"/>
  <c r="F43" i="3"/>
  <c r="E43" i="3"/>
  <c r="D43" i="3"/>
  <c r="C43" i="3"/>
  <c r="B43" i="3"/>
  <c r="A43" i="3"/>
  <c r="F40" i="3"/>
  <c r="E40" i="3"/>
  <c r="D40" i="3"/>
  <c r="C40" i="3"/>
  <c r="B40" i="3"/>
  <c r="A40" i="3"/>
  <c r="F38" i="3"/>
  <c r="E38" i="3"/>
  <c r="D38" i="3"/>
  <c r="C38" i="3"/>
  <c r="B38" i="3"/>
  <c r="A38" i="3"/>
  <c r="G28" i="3"/>
  <c r="F28" i="3"/>
  <c r="E28" i="3"/>
  <c r="D28" i="3"/>
  <c r="C28" i="3"/>
  <c r="B28" i="3"/>
  <c r="A28" i="3"/>
  <c r="G25" i="3"/>
  <c r="F25" i="3"/>
  <c r="E25" i="3"/>
  <c r="D25" i="3"/>
  <c r="C25" i="3"/>
  <c r="B25" i="3"/>
  <c r="A25" i="3"/>
  <c r="F22" i="3"/>
  <c r="E22" i="3"/>
  <c r="D22" i="3"/>
  <c r="C22" i="3"/>
  <c r="B22" i="3"/>
  <c r="A22" i="3"/>
  <c r="F20" i="3"/>
  <c r="E20" i="3"/>
  <c r="D20" i="3"/>
  <c r="C20" i="3"/>
  <c r="B20" i="3"/>
  <c r="A20" i="3"/>
  <c r="B13" i="3"/>
  <c r="G41" i="2"/>
  <c r="F41" i="2"/>
  <c r="E41" i="2"/>
  <c r="D41" i="2"/>
  <c r="C41" i="2"/>
  <c r="B41" i="2"/>
  <c r="A41" i="2"/>
  <c r="G38" i="2"/>
  <c r="F38" i="2"/>
  <c r="E38" i="2"/>
  <c r="D38" i="2"/>
  <c r="C38" i="2"/>
  <c r="B38" i="2"/>
  <c r="A38" i="2"/>
  <c r="G35" i="2"/>
  <c r="F35" i="2"/>
  <c r="E35" i="2"/>
  <c r="D35" i="2"/>
  <c r="C35" i="2"/>
  <c r="B35" i="2"/>
  <c r="A35" i="2"/>
  <c r="G34" i="2"/>
  <c r="F34" i="2"/>
  <c r="E34" i="2"/>
  <c r="D34" i="2"/>
  <c r="C34" i="2"/>
  <c r="B34" i="2"/>
  <c r="A34" i="2"/>
  <c r="F29" i="2"/>
  <c r="E29" i="2"/>
  <c r="D29" i="2"/>
  <c r="C29" i="2"/>
  <c r="B29" i="2"/>
  <c r="A29" i="2"/>
  <c r="F28" i="2"/>
  <c r="E28" i="2"/>
  <c r="D28" i="2"/>
  <c r="C28" i="2"/>
  <c r="B28" i="2"/>
  <c r="A28" i="2"/>
  <c r="G25" i="2"/>
  <c r="F25" i="2"/>
  <c r="E25" i="2"/>
  <c r="D25" i="2"/>
  <c r="C25" i="2"/>
  <c r="B25" i="2"/>
  <c r="A25" i="2"/>
  <c r="F20" i="2"/>
  <c r="E20" i="2"/>
  <c r="D20" i="2"/>
  <c r="C20" i="2"/>
  <c r="B20" i="2"/>
  <c r="A20" i="2"/>
  <c r="B13" i="2"/>
  <c r="H26" i="1"/>
  <c r="G20" i="5" s="1"/>
  <c r="H25" i="1"/>
  <c r="G65" i="3" s="1"/>
  <c r="H23" i="1"/>
  <c r="G49" i="3" s="1"/>
  <c r="H22" i="1"/>
  <c r="G46" i="3" s="1"/>
  <c r="H21" i="1"/>
  <c r="H20" i="1"/>
  <c r="G40" i="3" s="1"/>
  <c r="H19" i="1"/>
  <c r="G38" i="3" s="1"/>
  <c r="H18" i="1"/>
  <c r="H17" i="1"/>
  <c r="H16" i="1"/>
  <c r="G22" i="3" s="1"/>
  <c r="H15" i="1"/>
  <c r="G20" i="3" s="1"/>
  <c r="H13" i="1"/>
  <c r="H12" i="1"/>
  <c r="H10" i="1"/>
  <c r="G29" i="2" s="1"/>
  <c r="H9" i="1"/>
  <c r="G28" i="2" s="1"/>
  <c r="H8" i="1"/>
  <c r="H7" i="1"/>
  <c r="G20" i="2" s="1"/>
  <c r="G89" i="5"/>
  <c r="F89" i="5"/>
  <c r="E89" i="5"/>
  <c r="D89" i="5"/>
  <c r="C89" i="5"/>
  <c r="B89" i="5"/>
  <c r="A89" i="5"/>
  <c r="B84" i="5"/>
  <c r="A84" i="5"/>
  <c r="G74" i="5"/>
  <c r="F74" i="5"/>
  <c r="E74" i="5"/>
  <c r="D74" i="5"/>
  <c r="C74" i="5"/>
  <c r="B74" i="5"/>
  <c r="A74" i="5"/>
  <c r="B66" i="5"/>
  <c r="A66" i="5"/>
  <c r="G58" i="5"/>
  <c r="F58" i="5"/>
  <c r="E58" i="5"/>
  <c r="D58" i="5"/>
  <c r="C58" i="5"/>
  <c r="B58" i="5"/>
  <c r="A58" i="5"/>
  <c r="B49" i="5"/>
  <c r="A49" i="5"/>
  <c r="G39" i="5"/>
  <c r="F39" i="5"/>
  <c r="E39" i="5"/>
  <c r="D39" i="5"/>
  <c r="C39" i="5"/>
  <c r="B39" i="5"/>
  <c r="A39" i="5"/>
  <c r="G30" i="5"/>
  <c r="F30" i="5"/>
  <c r="E30" i="5"/>
  <c r="D30" i="5"/>
  <c r="C30" i="5"/>
  <c r="B30" i="5"/>
  <c r="A30" i="5"/>
  <c r="F20" i="5"/>
  <c r="E20" i="5"/>
  <c r="D20" i="5"/>
  <c r="C20" i="5"/>
  <c r="B20" i="5"/>
  <c r="A20" i="5"/>
  <c r="B13" i="5"/>
  <c r="U28" i="6" l="1"/>
  <c r="D69" i="6"/>
  <c r="U56" i="6"/>
  <c r="U60" i="6"/>
  <c r="U61" i="6"/>
  <c r="U65" i="6"/>
  <c r="U24" i="6"/>
  <c r="V24" i="6" s="1"/>
  <c r="W24" i="6" s="1"/>
  <c r="U26" i="6"/>
  <c r="V26" i="6" s="1"/>
  <c r="W26" i="6" s="1"/>
  <c r="U25" i="6"/>
  <c r="U22" i="6"/>
  <c r="V22" i="6" s="1"/>
  <c r="W22" i="6" s="1"/>
  <c r="T30" i="6"/>
  <c r="U21" i="6"/>
  <c r="V21" i="6" s="1"/>
  <c r="U23" i="6"/>
  <c r="V23" i="6" s="1"/>
  <c r="W23" i="6" s="1"/>
  <c r="V28" i="6"/>
  <c r="W28" i="6" s="1"/>
  <c r="U29" i="6"/>
  <c r="V29" i="6" s="1"/>
  <c r="W29" i="6" s="1"/>
  <c r="U54" i="6"/>
  <c r="U58" i="6"/>
  <c r="U59" i="6"/>
  <c r="U62" i="6"/>
  <c r="U63" i="6"/>
  <c r="U57" i="6"/>
  <c r="U55" i="6"/>
  <c r="U64" i="6"/>
  <c r="V25" i="6"/>
  <c r="W25" i="6" s="1"/>
  <c r="R30" i="6"/>
  <c r="U27" i="6"/>
  <c r="V27" i="6" s="1"/>
  <c r="W27" i="6" s="1"/>
  <c r="S30" i="6"/>
  <c r="R66" i="6" l="1"/>
  <c r="S66" i="6" s="1"/>
  <c r="D68" i="6"/>
  <c r="U30" i="6"/>
  <c r="V30" i="6" s="1"/>
  <c r="D65" i="6"/>
  <c r="W21" i="6"/>
  <c r="L7" i="6" s="1"/>
  <c r="D66" i="6"/>
  <c r="W30" i="6" l="1"/>
  <c r="D7" i="6"/>
</calcChain>
</file>

<file path=xl/sharedStrings.xml><?xml version="1.0" encoding="utf-8"?>
<sst xmlns="http://schemas.openxmlformats.org/spreadsheetml/2006/main" count="1125" uniqueCount="608">
  <si>
    <t xml:space="preserve">     PLAN DE ACCIÓN </t>
  </si>
  <si>
    <t>Objetivo   estratégico</t>
  </si>
  <si>
    <t>Línea estratégica</t>
  </si>
  <si>
    <t>Proyecto estratégico</t>
  </si>
  <si>
    <t>Meta cuatrenio</t>
  </si>
  <si>
    <t>Responsable</t>
  </si>
  <si>
    <t>Objetivo Estratégico 1: Fortalecer la formación integral, humanista y ciudadana para el desarrollo local y regional.</t>
  </si>
  <si>
    <t>L1. Formación integral para el desarrollo local, humano y sostenible.</t>
  </si>
  <si>
    <t>1.1.1 Matrícula de estudiantes</t>
  </si>
  <si>
    <t>Vicerrectoría académica</t>
  </si>
  <si>
    <t>1.1.2.     Tasa de retención estudiantil</t>
  </si>
  <si>
    <t>Bienestar</t>
  </si>
  <si>
    <t>1.1.3.     Tasa de graduación por cohorte</t>
  </si>
  <si>
    <t xml:space="preserve">1.1.4.     Programas nuevos aprobados para su apertura  </t>
  </si>
  <si>
    <t>1.1.5.     Docentes con formación posgradual (maestría o doctorado)</t>
  </si>
  <si>
    <t>Talento Humano</t>
  </si>
  <si>
    <t>1.1.6 Satisfacción estudiantil con la calidad académica</t>
  </si>
  <si>
    <t>Calidad</t>
  </si>
  <si>
    <t>1.1.7  Integración de recursos digitales en la docencia</t>
  </si>
  <si>
    <t>Coordinación de programa</t>
  </si>
  <si>
    <t>1.1.8 Nivel de inserción laboral de egresados</t>
  </si>
  <si>
    <t>Objetivo Estratégico 2: Impulsar la investigación, la innovación y la transferencia del conocimiento como motores de transformación social y desarrollo sostenible.</t>
  </si>
  <si>
    <t>L2. Ciencia, innovación y conocimiento para la transformación social .</t>
  </si>
  <si>
    <t>2.2.1 Grupos de investigación reconocidos por MinCiencias</t>
  </si>
  <si>
    <t>2.2.2 Semilleros de investigación activos</t>
  </si>
  <si>
    <t>2.2.3 Proyectos de investigación, innovación o de creación artística</t>
  </si>
  <si>
    <t>2.2.4 Participación en redes académicas y científicas</t>
  </si>
  <si>
    <t>2.2.5 Productos de nuevo conocimiento de diversas tipologías</t>
  </si>
  <si>
    <t>2.2.6 Estudiantes vinculados a proyectos de investigación</t>
  </si>
  <si>
    <t>2.2.7 Docentes participando en proyectos de investigación o semilleros</t>
  </si>
  <si>
    <t>2.2.8 Proyectos de cooperación internacional</t>
  </si>
  <si>
    <t>Extensión</t>
  </si>
  <si>
    <t>2.2.9 Eventos académicos y científicos realizados</t>
  </si>
  <si>
    <t>2.2.10 Programas de extensión y proyección social</t>
  </si>
  <si>
    <t>2.2.11 Recursos propios generados</t>
  </si>
  <si>
    <t>Objetivo Estratégico 3: Fomentar el bienestar, la diversidad y la identidad universitaria como pilares de la convivencia, la equidad y el desarrollo humano orientada a la sostenibilidad, interculturalidad y protección de la vida</t>
  </si>
  <si>
    <t xml:space="preserve">L3. Bienestar, ecosistemas globales, sustentable e interculturales </t>
  </si>
  <si>
    <t>3.3.1 Participación en programas de bienestar universitario</t>
  </si>
  <si>
    <t>3.3.2 Cobertura de atención psicosocial y acompañamiento emocional</t>
  </si>
  <si>
    <t>3.3.3 Índice de satisfacción con los servicios de bienestar</t>
  </si>
  <si>
    <t>3.3.4 Implementación de la política de inclusión y diversidad</t>
  </si>
  <si>
    <t>3.3.5 Accesibilidad física y tecnológica en la institución</t>
  </si>
  <si>
    <t>3.3.6 Eventos culturales y artísticos institucionales</t>
  </si>
  <si>
    <t>3.3.7 Estudiantes beneficiados con apoyos socioeconómicos</t>
  </si>
  <si>
    <t>3.3.8 Acciones de promoción de equidad de género y prevención de violencias</t>
  </si>
  <si>
    <t>3.3.9 Nivel de pertenencia e identidad institucional</t>
  </si>
  <si>
    <t>Objetivo Estratégico 4: Consolidar una gobernanza universitaria ética, transparente e inteligente, orientada a la calidad y la sostenibilidad institucional.</t>
  </si>
  <si>
    <t>L4. Gobernanza, gestión universitaria humanista, digital y sostenible</t>
  </si>
  <si>
    <t>4.4.1 Implementación del Sistema Integrado de Gestión Institucional (SIG)</t>
  </si>
  <si>
    <t>4.4.2 Programa de Transformación Digital: Procesos digitalizados o automatizados</t>
  </si>
  <si>
    <t>TIC</t>
  </si>
  <si>
    <t>4.4.3 Programa de Gestión Documental y Transparencia: Índice de transparencia y acceso a la información</t>
  </si>
  <si>
    <t>Secretaría general</t>
  </si>
  <si>
    <t>4.4.4 Capacitación en ética pública y buen gobierno</t>
  </si>
  <si>
    <t>4.4.5 Programa de Fortalecimiento Administrativo: Satisfacción con los servicios administrativos</t>
  </si>
  <si>
    <t>4.4.6 Rendición pública de cuentas anual</t>
  </si>
  <si>
    <t>Comunicaciones</t>
  </si>
  <si>
    <t>4.4.7 Gestión de la sostenibilidad financiera</t>
  </si>
  <si>
    <t>Tesorería</t>
  </si>
  <si>
    <t>4.4.8 Implementación de acciones del Plan de transparencia y ética pública</t>
  </si>
  <si>
    <t>4.4.9 Tramites de reconocimiento de calidad institucional</t>
  </si>
  <si>
    <t>Postulación</t>
  </si>
  <si>
    <t>Acreditación ISO 21001</t>
  </si>
  <si>
    <t>1 acreditación</t>
  </si>
  <si>
    <t>Recomendaciones generales para el diligenciamiento del formato "plan de acción / proyecto"</t>
  </si>
  <si>
    <t>1. Se recomienda que cada plan o proyecto tenga un máximo de 10 actividades, si necesita agregar más actividades debe insertar más filas.</t>
  </si>
  <si>
    <t>2. Se recomienda no combinar las celdas para lograr un mejor uso del formato.</t>
  </si>
  <si>
    <t>3. Si usted es responsable de más de un (1)  proyecto, debe elaborar cada uno en una hoja independiente. De esta forma, se facilitará la elaboración y el seguimiento.</t>
  </si>
  <si>
    <t>Definición y Seguimiento del Plan de Acción o Proyecto</t>
  </si>
  <si>
    <t>Nombre del objetivo estratégico:</t>
  </si>
  <si>
    <t>Responsable del Objetivo:</t>
  </si>
  <si>
    <t xml:space="preserve"> Vicerrector académico</t>
  </si>
  <si>
    <t>Plan Estratégico 2026 - 2029
*Toda la información que se indica a continuación debe ser tomada del plan estratégico 2026 - 2029 aprobado</t>
  </si>
  <si>
    <t>Información de las actividades a desarrollar en el 2026</t>
  </si>
  <si>
    <t>Actividad</t>
  </si>
  <si>
    <t>Responsable Actividad</t>
  </si>
  <si>
    <t>Recursos $$$</t>
  </si>
  <si>
    <t>Descripción del recurso</t>
  </si>
  <si>
    <t>Entregable o Producto 2026</t>
  </si>
  <si>
    <t>Fecha de Cierre
(mm/aaaa)</t>
  </si>
  <si>
    <t xml:space="preserve">Evidencias </t>
  </si>
  <si>
    <t xml:space="preserve">Semaforo </t>
  </si>
  <si>
    <t xml:space="preserve">Observaciones </t>
  </si>
  <si>
    <t>Seleccionar la línea estratégica a la cual pertenece el proyecto</t>
  </si>
  <si>
    <t>Seleccionar el proyecto estratégico</t>
  </si>
  <si>
    <t>Meta para el 2026</t>
  </si>
  <si>
    <t>Meta para el 2027</t>
  </si>
  <si>
    <t>Meta para el 2028</t>
  </si>
  <si>
    <t>Meta para el 2029</t>
  </si>
  <si>
    <t>Indicar las actividades correspondientes al proyecto</t>
  </si>
  <si>
    <t>Indicar el cargo o cargos responsables por cada actividad</t>
  </si>
  <si>
    <t>Indicar si necesita recursos adicionales para cumplir la meta</t>
  </si>
  <si>
    <t>Describa en que consisten los recursos adicionales solicitados</t>
  </si>
  <si>
    <t>Indicar el entregable o producto por cada actividad</t>
  </si>
  <si>
    <t>Indicar el mes en que debe ser finalizada cada actividad</t>
  </si>
  <si>
    <t>Promoción de programas de la IUBELLO</t>
  </si>
  <si>
    <t>Plan de difusión de programas y avances</t>
  </si>
  <si>
    <t>Apoyo con procesos y procedimientos del área de Admisiones, Registro y Control Académico</t>
  </si>
  <si>
    <t>Autoevaluación y calidad</t>
  </si>
  <si>
    <t>Documentos con procesos y procedimientos documentados</t>
  </si>
  <si>
    <t>Adecuaciones sistema de registro académico</t>
  </si>
  <si>
    <t>Admisiones y registro</t>
  </si>
  <si>
    <t>Sistema parametrizado</t>
  </si>
  <si>
    <t>Adecuaciones de aulas y laboratorios iniciales</t>
  </si>
  <si>
    <t>Tecnología</t>
  </si>
  <si>
    <t>Informe de infraestructura</t>
  </si>
  <si>
    <t>Contratación de docentes y coordinación de programa</t>
  </si>
  <si>
    <t>Planilla de contratación académica</t>
  </si>
  <si>
    <t>Elaboración de documento con Políticas de Permanencia y Graduación de Estudiantes</t>
  </si>
  <si>
    <t>Documento con Políticas y documento con Acuerdo para Consejo Directivo</t>
  </si>
  <si>
    <t>Elaboración de documento con lineamientos para evaluación de docentes</t>
  </si>
  <si>
    <t>Documento con lineamientos para evaluación de docentes</t>
  </si>
  <si>
    <t>Elaborar plan de mejoramiento de  retención estudiantil</t>
  </si>
  <si>
    <t>Bienestar y permanencia</t>
  </si>
  <si>
    <t>Documento con plan de mejoramiento</t>
  </si>
  <si>
    <t>Realización de completitudes de programas</t>
  </si>
  <si>
    <t>Documentos de completitud</t>
  </si>
  <si>
    <t>Proponer nuevos programas para hacer documentos maestros</t>
  </si>
  <si>
    <t>Presentación para consejo directivo</t>
  </si>
  <si>
    <t>Atención de visita de pares</t>
  </si>
  <si>
    <t>Presentaciones y logística visita de pares</t>
  </si>
  <si>
    <t>Presentación de programas técnicos laborales</t>
  </si>
  <si>
    <t>Documentos maestros técnicos laborales</t>
  </si>
  <si>
    <t>Realización de documentos maestros programas MEN</t>
  </si>
  <si>
    <t>Documentos maestros radicados MEN</t>
  </si>
  <si>
    <t>Política Institucional para contratación docente</t>
  </si>
  <si>
    <t>Documento con lineamientos de contratación académica</t>
  </si>
  <si>
    <t>Elaboración de instrumento para medir la satisfacción estudiantil con la calidad académica</t>
  </si>
  <si>
    <t>Autoevaluación y Calidad</t>
  </si>
  <si>
    <t>Instrumento validado</t>
  </si>
  <si>
    <t>Aplicación de instrumento de satisfacción estudiantil</t>
  </si>
  <si>
    <t>Informe de satisfacción estudiantil</t>
  </si>
  <si>
    <t>Elaboración de plan de mejoramiento sobre la base de las conclusiones del instrumento.</t>
  </si>
  <si>
    <t>Documento de plan de mejoramiento</t>
  </si>
  <si>
    <t>Definición de cursos a digitalizar</t>
  </si>
  <si>
    <t>Documento con la sección de los cursos a digitalizar</t>
  </si>
  <si>
    <t>Generación de lineamientos para contenidos educativos</t>
  </si>
  <si>
    <t>Documento con los lineamientos para la generación de contenidos</t>
  </si>
  <si>
    <t>Desarrollo de los contenidos</t>
  </si>
  <si>
    <t>Contenidos implementados en la plataforma</t>
  </si>
  <si>
    <t xml:space="preserve">LISTA </t>
  </si>
  <si>
    <t xml:space="preserve">AVANCE 80% - 100% </t>
  </si>
  <si>
    <t xml:space="preserve">AVANCE 50% - 79% </t>
  </si>
  <si>
    <t xml:space="preserve">MENOR AL  50% </t>
  </si>
  <si>
    <t>Creación de grupo de investigación por parte de Docentes investigadores</t>
  </si>
  <si>
    <t>Formalización mediante formato de creación de grupo de investigación</t>
  </si>
  <si>
    <t>Revisión de líneas de investigación</t>
  </si>
  <si>
    <t>Informe de líneas de investigación</t>
  </si>
  <si>
    <t>Invitación a estudiantes y docentes para creación de semilleros de investigación</t>
  </si>
  <si>
    <t>Director de cada Programa</t>
  </si>
  <si>
    <t>Correos electrónicos; volantes y/o posters publicados</t>
  </si>
  <si>
    <t>Crear un semillero de investigación por programa activo</t>
  </si>
  <si>
    <t>Formalización mediante formato de creación de semillero</t>
  </si>
  <si>
    <t>Elaborar plan de trabajo por cada semillero</t>
  </si>
  <si>
    <t>Docente Coordinador</t>
  </si>
  <si>
    <t>Documento con plan de trabajo</t>
  </si>
  <si>
    <t>Formular propuestas de proyectos de investigación aplicada por parte de docente investigador</t>
  </si>
  <si>
    <t>Docentes investigadores</t>
  </si>
  <si>
    <t>Documento con Propuestas formuladas</t>
  </si>
  <si>
    <t>Someter a revisión producto 1 de nuevo conocimiento</t>
  </si>
  <si>
    <t>Producto de nuevo conocimiento</t>
  </si>
  <si>
    <t>Someter a revisión producto 2 de nuevo conocimiento</t>
  </si>
  <si>
    <t>Convocatoria de estudiantes para participar en grupos de investigación</t>
  </si>
  <si>
    <t>Director de Investigación-Comunicaciones</t>
  </si>
  <si>
    <t>Comunicados, correos electrónicos, piezas publicatarias con la convocatoria</t>
  </si>
  <si>
    <t>Formalización de estudiantes por grupo de investigación</t>
  </si>
  <si>
    <t>Director de Investigación-Coordinador de grupo de Investigación</t>
  </si>
  <si>
    <t>Listado de estudiantes caracterizados por grupo de investigación</t>
  </si>
  <si>
    <t>Creación de estimulos para estudiantes investigadores</t>
  </si>
  <si>
    <t>Director de Investigación-Vicerrector Académico</t>
  </si>
  <si>
    <t>Documento desde Dirección de Investigación con incentivos a estudiantes investigadores</t>
  </si>
  <si>
    <t>Presentar propuestas de investigación</t>
  </si>
  <si>
    <t>Coordinadores de programa</t>
  </si>
  <si>
    <t>Propuestas presentadas para aprobación</t>
  </si>
  <si>
    <t>Aprobación de proyectos de investigación</t>
  </si>
  <si>
    <t>Acta de aprobación de proyectos</t>
  </si>
  <si>
    <t>Programar movilidad</t>
  </si>
  <si>
    <t>Director de Extensión</t>
  </si>
  <si>
    <t>Agenda propuesta</t>
  </si>
  <si>
    <t xml:space="preserve">Realizar movilidad </t>
  </si>
  <si>
    <t>Informe de movilidad académica</t>
  </si>
  <si>
    <t>Organización de conferencias de liderazgo de mujeres</t>
  </si>
  <si>
    <t>Dirección de extensión</t>
  </si>
  <si>
    <t>Informes de eventos</t>
  </si>
  <si>
    <t>Organización de evento ALMA</t>
  </si>
  <si>
    <t>Conferencia para apertura de programa académico</t>
  </si>
  <si>
    <t>Capacitación de profesionales en tuberculosis</t>
  </si>
  <si>
    <t>Diplomado Liderazgo de Mujeres</t>
  </si>
  <si>
    <t>Informe de diplomados</t>
  </si>
  <si>
    <t>Curso industrias 4.0</t>
  </si>
  <si>
    <t>Informe de curso</t>
  </si>
  <si>
    <t>Diplomado en docencia universitaria</t>
  </si>
  <si>
    <t>Informe diplomado</t>
  </si>
  <si>
    <t>Taller - Aprendizaje Basado en Proyectos</t>
  </si>
  <si>
    <t>Taller - Comunicación asertiva</t>
  </si>
  <si>
    <t>Diplomado en neuropsicología infantil</t>
  </si>
  <si>
    <t xml:space="preserve">Identificación de oportunidades de extensión </t>
  </si>
  <si>
    <t>Informe sobre oportunidades identificadas en las secretarias</t>
  </si>
  <si>
    <t>Elaboración de propuestas de extensión</t>
  </si>
  <si>
    <t>Propuestas realizadas</t>
  </si>
  <si>
    <t>Realización de visitas a secretarías</t>
  </si>
  <si>
    <t>Actas de visitas</t>
  </si>
  <si>
    <t>Realización de visitas a sector privado</t>
  </si>
  <si>
    <t xml:space="preserve">realización de vigilancia de proyectos </t>
  </si>
  <si>
    <t>Informe de proyectos identificados</t>
  </si>
  <si>
    <t>Presentación de proyectos derivados de la vigilancia</t>
  </si>
  <si>
    <t>Informe de resultados de proyectos presentados</t>
  </si>
  <si>
    <t>Planeación de programa inducción</t>
  </si>
  <si>
    <t>Coordinación de bienestar</t>
  </si>
  <si>
    <t>Plan de inducción</t>
  </si>
  <si>
    <t>Realización de programa de inducción</t>
  </si>
  <si>
    <t>Informe de inducción</t>
  </si>
  <si>
    <t>Realización de plan de Sanamente</t>
  </si>
  <si>
    <t>Plan Sanamente</t>
  </si>
  <si>
    <t>Programación de acompañamientos psicosociales</t>
  </si>
  <si>
    <t>Agenda de citas</t>
  </si>
  <si>
    <t>Preparación espacio para Sanamente</t>
  </si>
  <si>
    <t>Espacio adecuado</t>
  </si>
  <si>
    <t>Realización de acompañamientos</t>
  </si>
  <si>
    <t>Bitacora de acompañamientos</t>
  </si>
  <si>
    <t>Preparación de batería para medición</t>
  </si>
  <si>
    <t xml:space="preserve">Documento </t>
  </si>
  <si>
    <t>Realización de encuestas</t>
  </si>
  <si>
    <t>Encuestas</t>
  </si>
  <si>
    <t>Análisis y evaluación de encuestas</t>
  </si>
  <si>
    <t>Informe de la medición</t>
  </si>
  <si>
    <t>Plan de mejora derivado de las encuestas</t>
  </si>
  <si>
    <t>Plan de mejora</t>
  </si>
  <si>
    <t>Realización de política</t>
  </si>
  <si>
    <t>Política aprobada</t>
  </si>
  <si>
    <t>Plan derivado de la política</t>
  </si>
  <si>
    <t xml:space="preserve">Plan </t>
  </si>
  <si>
    <t>Evaluación y mejora del plan</t>
  </si>
  <si>
    <t>Informe del plan</t>
  </si>
  <si>
    <t>Evaluación de espacios</t>
  </si>
  <si>
    <t>Dirección administrativa</t>
  </si>
  <si>
    <t>Informe sobrer espacios a adecuar</t>
  </si>
  <si>
    <t xml:space="preserve">Implementación de Rampa </t>
  </si>
  <si>
    <t>Espacios adecuados</t>
  </si>
  <si>
    <t>Implementación de baño para discapacidad</t>
  </si>
  <si>
    <t>Realización de agenda de eventos culturales</t>
  </si>
  <si>
    <t>Agenda cultural</t>
  </si>
  <si>
    <t>Ejecución de eventos culturales</t>
  </si>
  <si>
    <t>Informe de eventos culturales</t>
  </si>
  <si>
    <t>Realización de plan</t>
  </si>
  <si>
    <t>Plan de beneficios</t>
  </si>
  <si>
    <t>Primera convocatoria</t>
  </si>
  <si>
    <t>Convocatoria</t>
  </si>
  <si>
    <t>Asignación de convocatoria</t>
  </si>
  <si>
    <t>Informe de beneficiados</t>
  </si>
  <si>
    <t xml:space="preserve">Evaluación y mejoras de la actividad </t>
  </si>
  <si>
    <t>Informe de la iniciativa</t>
  </si>
  <si>
    <t xml:space="preserve">Realización de campaña de comunicación para la prevención de violencias </t>
  </si>
  <si>
    <t>Piezas de difusión</t>
  </si>
  <si>
    <t>Plan de curso sobre equidad de genero y violencias</t>
  </si>
  <si>
    <t>Plan de curso</t>
  </si>
  <si>
    <t>Realización de capacitación sobre equidad de genero y violencias</t>
  </si>
  <si>
    <t>Curso dictado</t>
  </si>
  <si>
    <t>Evaluación de curso</t>
  </si>
  <si>
    <t>Informe de evaluación</t>
  </si>
  <si>
    <t>Realización de instrumento para diagnostico</t>
  </si>
  <si>
    <t>Informe diagnostico</t>
  </si>
  <si>
    <t>Apliación de encuesta diagnostica</t>
  </si>
  <si>
    <t>Encuesta</t>
  </si>
  <si>
    <t>Plan de mejora derivado del diagnostico realizado</t>
  </si>
  <si>
    <t xml:space="preserve">                       Inicio</t>
  </si>
  <si>
    <t xml:space="preserve">                        PLAN DE ACCIÓN 2026</t>
  </si>
  <si>
    <t>Coordinador Administrativo</t>
  </si>
  <si>
    <t xml:space="preserve">FECHA SGUIMIENTO </t>
  </si>
  <si>
    <t>Diagnóstico institucional de procesos (académicos, administrativos y estratégicos)</t>
  </si>
  <si>
    <t>Oficina de Planeación</t>
  </si>
  <si>
    <t>$</t>
  </si>
  <si>
    <t>Equipo técnico interno</t>
  </si>
  <si>
    <t>Informe diagnóstico SIG</t>
  </si>
  <si>
    <t>Resolucion 033 de 2026 SIG.pdf</t>
  </si>
  <si>
    <t>Diseño del modelo SIG (calidad, control interno, gestión por procesos)</t>
  </si>
  <si>
    <t>Planeación</t>
  </si>
  <si>
    <t>$$</t>
  </si>
  <si>
    <t>Asesoría técnica / metodológica</t>
  </si>
  <si>
    <t>Documento SIG institucional</t>
  </si>
  <si>
    <t>Definición del mapa de procesos institucional (enfoque por procesos)</t>
  </si>
  <si>
    <t>Mesas de trabajo</t>
  </si>
  <si>
    <t>Mapa de procesos aprobado</t>
  </si>
  <si>
    <t>Organigrama y mapa de procesos.pdf</t>
  </si>
  <si>
    <t>Definición de políticas institucionales (calidad, riesgos, mejora continua)</t>
  </si>
  <si>
    <t>Rectoría</t>
  </si>
  <si>
    <t>Jornadas institucionales</t>
  </si>
  <si>
    <t>Políticas adoptadas</t>
  </si>
  <si>
    <t>Normograma RECTORIA.xlsx</t>
  </si>
  <si>
    <t>Diseño del sistema de indicadores (alineado al PDI)</t>
  </si>
  <si>
    <t>Herramientas de seguimiento</t>
  </si>
  <si>
    <t>Matriz de indicadores</t>
  </si>
  <si>
    <t>MATRIZ INDICADORES INSTITUCIONALES V2.xlsx</t>
  </si>
  <si>
    <t>Implementación inicial del sistema de información institucional (SIG digital)</t>
  </si>
  <si>
    <t>$$$</t>
  </si>
  <si>
    <t>Software / desarrollo / licencias</t>
  </si>
  <si>
    <t>Plataforma fase 1 operativa</t>
  </si>
  <si>
    <t>Definición de roles y responsabilidades del SIG (según estructura orgánica)</t>
  </si>
  <si>
    <t>Asignación funcional (planta global)</t>
  </si>
  <si>
    <t>Acto administrativo / matriz de roles</t>
  </si>
  <si>
    <t>7. Socializacion de Manual de funciones V2 (1).docx</t>
  </si>
  <si>
    <t>Capacitación institucional en cultura de calidad y gestión por procesos</t>
  </si>
  <si>
    <t>Capacitaciones</t>
  </si>
  <si>
    <t>Funcionarios formados</t>
  </si>
  <si>
    <t xml:space="preserve">no se ha avnazado pedir a educacion continua diseño de capacitaciones . Articulacion con planeacion </t>
  </si>
  <si>
    <t>Implementación piloto del SIG en procesos priorizados</t>
  </si>
  <si>
    <t>Acompañamiento técnico</t>
  </si>
  <si>
    <t>Informe piloto</t>
  </si>
  <si>
    <t xml:space="preserve">FICHA DE CARATERIZACION PROCESO DE PLANEACION V1.docx       </t>
  </si>
  <si>
    <t xml:space="preserve">Mapa de proceso - ficha de caracterizacion de proceso y/o subprocesos - matriz de riesgos ( alineados con MIPG y MECI ) PLANEACION </t>
  </si>
  <si>
    <t>Diseño del sistema de seguimiento y evaluación institucional</t>
  </si>
  <si>
    <t>Metodología</t>
  </si>
  <si>
    <t>Sistema definido</t>
  </si>
  <si>
    <t xml:space="preserve">Encuestas - elaboracion de documento y plan de mejoramiento </t>
  </si>
  <si>
    <t>Diagnóstico de madurez digital institucional</t>
  </si>
  <si>
    <t>Equipo técnico / herramientas diagnóstico</t>
  </si>
  <si>
    <t>Informe de madurez digital</t>
  </si>
  <si>
    <t xml:space="preserve">Encuestas - elaboracion documento y recomendaciones </t>
  </si>
  <si>
    <t>Identificación y priorización de procesos a digitalizar</t>
  </si>
  <si>
    <t>Lista priorizada de procesos</t>
  </si>
  <si>
    <t xml:space="preserve">SAFIX Y EDUCATIC </t>
  </si>
  <si>
    <t xml:space="preserve">priorizar ( admision- registro y control academico / area financiera / contratación  EDUCATIC inscrpcion matricula - sitema finaciero </t>
  </si>
  <si>
    <t>Diseño de la arquitectura tecnológica institucional</t>
  </si>
  <si>
    <t>Asesoría / diseño TI</t>
  </si>
  <si>
    <t>Documento arquitectura TI</t>
  </si>
  <si>
    <t>Diseño PETI  (roadmap 2026–2029)</t>
  </si>
  <si>
    <t>Planeación estratégica</t>
  </si>
  <si>
    <t>Plan aprobado</t>
  </si>
  <si>
    <t xml:space="preserve">DISEÑO DEL PLAN ESTRATEGICO DE TECNOLOGIAS DE LA INFORMACION  </t>
  </si>
  <si>
    <t>Implementación inicial de herramientas digitales (gestión documental, trámites, etc.)</t>
  </si>
  <si>
    <t>Software / licencias</t>
  </si>
  <si>
    <t>Herramientas implementadas (fase 1)</t>
  </si>
  <si>
    <t>Digitalización de procesos prioritarios (fase piloto)</t>
  </si>
  <si>
    <t>Desarrollo / configuración</t>
  </si>
  <si>
    <t>Procesos digitalizados (piloto)</t>
  </si>
  <si>
    <t>Capacitación en competencias digitales para funcionarios</t>
  </si>
  <si>
    <t>Personal capacitado</t>
  </si>
  <si>
    <t xml:space="preserve">se realizaron acercamientos con caja de compesacion  </t>
  </si>
  <si>
    <t>Implementación de servicios digitales al usuario (trámites básicos)</t>
  </si>
  <si>
    <t>Plataforma / portal</t>
  </si>
  <si>
    <t>Servicios digitales habilitados</t>
  </si>
  <si>
    <t>PAGINA WEB  https://iubello.edu.co/</t>
  </si>
  <si>
    <t>Evaluación del avance de transformación digital (20%)</t>
  </si>
  <si>
    <t>Seguimiento</t>
  </si>
  <si>
    <t>Informe de avance 2026</t>
  </si>
  <si>
    <t>Diagnóstico del estado de gestión documental y cumplimiento de transparencia</t>
  </si>
  <si>
    <t xml:space="preserve">Secretaría General </t>
  </si>
  <si>
    <t>Revisión normativa y técnica</t>
  </si>
  <si>
    <t>Informe diagnóstico</t>
  </si>
  <si>
    <t xml:space="preserve">Informe </t>
  </si>
  <si>
    <t xml:space="preserve">INFORME DIAGNOSTICO PROYECTADO </t>
  </si>
  <si>
    <t>Actualización del Programa de Gestión Documental (PGD)</t>
  </si>
  <si>
    <t>Secretaría General</t>
  </si>
  <si>
    <t>Equipo técnico</t>
  </si>
  <si>
    <t>PGD actualizado</t>
  </si>
  <si>
    <t xml:space="preserve">PDG Actualizado </t>
  </si>
  <si>
    <t>Elaboración y/o actualización de Tablas de Retención Documental (TRD)</t>
  </si>
  <si>
    <t>Gestión Documental</t>
  </si>
  <si>
    <t>Asesoría archivística</t>
  </si>
  <si>
    <t>TRD aprobadas</t>
  </si>
  <si>
    <t>Implementación del Sistema de Gestión Documental (físico y digital)</t>
  </si>
  <si>
    <t>Software + archivo</t>
  </si>
  <si>
    <t xml:space="preserve">Sistema implementado </t>
  </si>
  <si>
    <t>Organización y digitalización de archivos institucionales</t>
  </si>
  <si>
    <t>Personal + herramientas</t>
  </si>
  <si>
    <t>Archivos organizados</t>
  </si>
  <si>
    <t>Fortalecimiento del portal de transparencia institucional</t>
  </si>
  <si>
    <t>Plataforma web</t>
  </si>
  <si>
    <t>Portal actualizado</t>
  </si>
  <si>
    <t xml:space="preserve">pagina WEB  </t>
  </si>
  <si>
    <t xml:space="preserve">Portal actualizado </t>
  </si>
  <si>
    <t>Publicación de información obligatoria (Ley de Transparencia)</t>
  </si>
  <si>
    <t>Gestión documental</t>
  </si>
  <si>
    <t>Información publicada</t>
  </si>
  <si>
    <t>Pagina WEB</t>
  </si>
  <si>
    <t xml:space="preserve">Informacion actualizada (ITA) </t>
  </si>
  <si>
    <t>Capacitación en gestión documental y acceso a la información</t>
  </si>
  <si>
    <t>Funcionarios capacitados</t>
  </si>
  <si>
    <t xml:space="preserve">articulacion con secretaria general, aun no avanza </t>
  </si>
  <si>
    <t>Implementación de mecanismos de atención al ciudadano (PQRSD)</t>
  </si>
  <si>
    <t>Herramientas digitales</t>
  </si>
  <si>
    <t>Sistema PQRSD funcionando</t>
  </si>
  <si>
    <t xml:space="preserve">Pagina Web </t>
  </si>
  <si>
    <t xml:space="preserve">Sistema PQRSD funcionando </t>
  </si>
  <si>
    <t>Evaluación del Índice de Transparencia y Acceso a la Información</t>
  </si>
  <si>
    <t>Informe de medición 65%</t>
  </si>
  <si>
    <t>REPORTE ITA</t>
  </si>
  <si>
    <t xml:space="preserve">Se realizo repporte ITA </t>
  </si>
  <si>
    <t>Diseño del programa institucional de ética pública y buen gobierno</t>
  </si>
  <si>
    <t>Programa diseñado</t>
  </si>
  <si>
    <t xml:space="preserve">un no se instala mesa tecnica, se encuentran analaisis de documento borrrador existente  </t>
  </si>
  <si>
    <t>Formulación del plan anual de capacitaciones</t>
  </si>
  <si>
    <t>https://sl1nk.com/o1sbsen</t>
  </si>
  <si>
    <t xml:space="preserve">El plan se encuentra aprobado evidencia documento resolucion 018 del 2026 </t>
  </si>
  <si>
    <t>Diseño de contenidos (ética, transparencia, conflicto de interés, integridad)</t>
  </si>
  <si>
    <t>Material pedagógico</t>
  </si>
  <si>
    <t>Módulos formativos</t>
  </si>
  <si>
    <t xml:space="preserve">DISEÑO </t>
  </si>
  <si>
    <t>Implementación de jornadas de capacitación (fase inicial)</t>
  </si>
  <si>
    <t>Talleres / capacitadores</t>
  </si>
  <si>
    <t>Jornadas realizadas</t>
  </si>
  <si>
    <t xml:space="preserve">se han realizdo capacitaciones </t>
  </si>
  <si>
    <t>Sensibilización institucional en cultura ética</t>
  </si>
  <si>
    <t>Campañas internas</t>
  </si>
  <si>
    <t>Estrategia implementada</t>
  </si>
  <si>
    <t xml:space="preserve">se realzó articulacion / capacitacion  en la semana de autocontol </t>
  </si>
  <si>
    <t>Integración de la ética en procesos institucionales (inducción, manuales, etc.)</t>
  </si>
  <si>
    <t xml:space="preserve"> Planeación/Direccion Administrativa </t>
  </si>
  <si>
    <t>Ajustes institucionales</t>
  </si>
  <si>
    <t>Lineamientos integrados</t>
  </si>
  <si>
    <t xml:space="preserve">CAPACITACION CONTROL INTERNO </t>
  </si>
  <si>
    <t>Capacitación a directivos en buen gobierno y toma de decisiones éticas</t>
  </si>
  <si>
    <t>Formación especializada</t>
  </si>
  <si>
    <t>Directivos capacitados</t>
  </si>
  <si>
    <t xml:space="preserve">Se realzio capacitacion  a todos los funcionarios de Institucion </t>
  </si>
  <si>
    <t>Evaluación de apropiación de la cultura ética</t>
  </si>
  <si>
    <t>Instrumentos de medición</t>
  </si>
  <si>
    <t>Informe de avance del 25% del programa</t>
  </si>
  <si>
    <t>Consolidación</t>
  </si>
  <si>
    <t>Informe institucional</t>
  </si>
  <si>
    <t>Diagnóstico de servicios administrativos (calidad y tiempos de atención)</t>
  </si>
  <si>
    <t>Dirección Administrativa</t>
  </si>
  <si>
    <t>Encuestas / análisis</t>
  </si>
  <si>
    <t>Se esta aplicando formulario</t>
  </si>
  <si>
    <t>Medición de satisfacción de usuarios internos y externos</t>
  </si>
  <si>
    <t>Informe de satisfacción</t>
  </si>
  <si>
    <t xml:space="preserve">esncuesta ayudas educativas proyectada </t>
  </si>
  <si>
    <t>Identificación de oportunidades de mejora en servicios administrativos</t>
  </si>
  <si>
    <t>Plan de mejora identificado</t>
  </si>
  <si>
    <t>Diseño del plan de fortalecimiento administrativo</t>
  </si>
  <si>
    <t xml:space="preserve">Diagnostico y plan de trabajo 2027 en el mes de diciembre </t>
  </si>
  <si>
    <t>Fortalecimiento de canales de atención al usuario</t>
  </si>
  <si>
    <t>Herramientas de atención</t>
  </si>
  <si>
    <t>Canales mejorados</t>
  </si>
  <si>
    <t xml:space="preserve">FORTALECIMIENTO  de uevos canales </t>
  </si>
  <si>
    <t>Capacitación al personal administrativo en servicio al ciudadano</t>
  </si>
  <si>
    <t xml:space="preserve">Protocolo de atencion en contruccion y capacdiseño del plan de capacitaciones   </t>
  </si>
  <si>
    <t>Implementación de mecanismos de seguimiento a la satisfacción</t>
  </si>
  <si>
    <t>Indicadores</t>
  </si>
  <si>
    <t>Sistema de seguimiento</t>
  </si>
  <si>
    <t xml:space="preserve">Elaboracion de encuesta de satisfaccion  </t>
  </si>
  <si>
    <t>Evaluación del nivel de satisfacción alcanzado (20%)</t>
  </si>
  <si>
    <t>Medición</t>
  </si>
  <si>
    <t>Informe de avance</t>
  </si>
  <si>
    <t>Definición de lineamientos y metodología de rendición de cuentas</t>
  </si>
  <si>
    <t>Documento técnico</t>
  </si>
  <si>
    <t>Metodología aprobada</t>
  </si>
  <si>
    <t>Identificación de grupos de interés (stakeholders)</t>
  </si>
  <si>
    <t>Análisis institucional</t>
  </si>
  <si>
    <t>Mapa de actores</t>
  </si>
  <si>
    <t>Diseño de canales y mecanismos de participación ciudadana</t>
  </si>
  <si>
    <t>Estrategia de comunicación</t>
  </si>
  <si>
    <t>Canales definidos</t>
  </si>
  <si>
    <t xml:space="preserve">SIEMPREE CONSTANTE </t>
  </si>
  <si>
    <t>Consolidación de información institucional (gestión, resultados, indicadores)</t>
  </si>
  <si>
    <t>Recolección de información</t>
  </si>
  <si>
    <t>Informe institucional base</t>
  </si>
  <si>
    <t>Elaboración del informe de rendición de cuentas</t>
  </si>
  <si>
    <t>Documento institucional</t>
  </si>
  <si>
    <t>Informe elaborado</t>
  </si>
  <si>
    <t>Realización de jornada pública de rendición de cuentas</t>
  </si>
  <si>
    <t>Evento institucional</t>
  </si>
  <si>
    <t>Evento realizado</t>
  </si>
  <si>
    <t>Publicación de resultados y retroalimentación ciudadana</t>
  </si>
  <si>
    <t>Informe publicado</t>
  </si>
  <si>
    <t>Evaluación del ejercicio de rendición de cuentas</t>
  </si>
  <si>
    <t>Evaluación</t>
  </si>
  <si>
    <t>Informe de evaluación (5%)</t>
  </si>
  <si>
    <t>Diagnóstico de la situación financiera institucional</t>
  </si>
  <si>
    <t>Coordinación financiera</t>
  </si>
  <si>
    <t>Análisis financiero</t>
  </si>
  <si>
    <t>Informe diagnóstico financiero</t>
  </si>
  <si>
    <t>Análisis de fuentes de ingresos (propios y externos)</t>
  </si>
  <si>
    <t>Estudios financieros</t>
  </si>
  <si>
    <t>Informe de fuentes de ingreso</t>
  </si>
  <si>
    <t>Identificación de riesgos financieros y sostenibilidad</t>
  </si>
  <si>
    <t>Análisis de riesgos</t>
  </si>
  <si>
    <t>Matriz de riesgos financieros</t>
  </si>
  <si>
    <t>Diseño del modelo de sostenibilidad financiera institucional</t>
  </si>
  <si>
    <t>Modelo financiero definido</t>
  </si>
  <si>
    <t>Formulación del plan financiero de mediano plazo (2026–2029)</t>
  </si>
  <si>
    <t>Proyección financiera</t>
  </si>
  <si>
    <t>Plan financiero aprobado</t>
  </si>
  <si>
    <t>Diseño de estrategias de diversificación de ingresos</t>
  </si>
  <si>
    <t xml:space="preserve">Extension </t>
  </si>
  <si>
    <t>Estrategia institucional</t>
  </si>
  <si>
    <t>Estrategias definidas</t>
  </si>
  <si>
    <t>Optimización del uso de recursos y control del gasto</t>
  </si>
  <si>
    <t>Ajustes operativos</t>
  </si>
  <si>
    <t>Lineamientos de eficiencia</t>
  </si>
  <si>
    <t xml:space="preserve">realizar campaña </t>
  </si>
  <si>
    <t>Implementación inicial de mecanismos de seguimiento financiero</t>
  </si>
  <si>
    <t>Indicadores financieros</t>
  </si>
  <si>
    <t xml:space="preserve">no se ha definido el sistema de seguimiento </t>
  </si>
  <si>
    <t>Capacitación en gestión financiera para directivos</t>
  </si>
  <si>
    <t>Formación</t>
  </si>
  <si>
    <t xml:space="preserve">se esta buscando articulación </t>
  </si>
  <si>
    <t>Evaluación de la sostenibilidad financiera institucional (5%)</t>
  </si>
  <si>
    <t>Definición de acciones estratégicas del plan (anticorrupción, integridad, participación)</t>
  </si>
  <si>
    <t>Plan de acciones definido</t>
  </si>
  <si>
    <t>Implementación de acción 1: publicación activa de información institucional (transparencia)</t>
  </si>
  <si>
    <t>Implementación de acción 2: estrategia de integridad y prevención de corrupción</t>
  </si>
  <si>
    <t>Capacitaciones / campañas</t>
  </si>
  <si>
    <t xml:space="preserve">Se entregará avance dela estrategia en el mes de septiembre </t>
  </si>
  <si>
    <t>Seguimiento a la ejecución del plan</t>
  </si>
  <si>
    <t>Control Interno</t>
  </si>
  <si>
    <t>Informe de seguimiento</t>
  </si>
  <si>
    <t>Articulación del plan con el SIG y gestión documental</t>
  </si>
  <si>
    <t>Integración institucional</t>
  </si>
  <si>
    <t>Plan articulado</t>
  </si>
  <si>
    <t>Diagnóstico del estado de calidad institucional frente a requisitos (CNA/MEN)</t>
  </si>
  <si>
    <t>Autoevaluación</t>
  </si>
  <si>
    <t>Encuesta Autoevaluación Diagnóstica Talento Humano (1).docx</t>
  </si>
  <si>
    <t xml:space="preserve">INSTRUMENTOS PARA DIAGNOSTICO - Encuestas </t>
  </si>
  <si>
    <t>Actualización del Sistema Interno de Aseguramiento de la Calidad (SIAC)</t>
  </si>
  <si>
    <t>Ajustes metodológicos</t>
  </si>
  <si>
    <t>SIAC actualizado</t>
  </si>
  <si>
    <t>Resolucion 021 de 2026 aseguramiento de la calidad SIAC.pdf</t>
  </si>
  <si>
    <t>Recolección y consolidación de evidencias institucionales</t>
  </si>
  <si>
    <t xml:space="preserve">Secretaria General </t>
  </si>
  <si>
    <t>Banco de evidencias</t>
  </si>
  <si>
    <t>Implementación de procesos de autoevaluación institucional</t>
  </si>
  <si>
    <t>Metodología de evaluación</t>
  </si>
  <si>
    <t>Informe de autoevaluación</t>
  </si>
  <si>
    <t>Diseño e implementación del plan de mejoramiento institucional</t>
  </si>
  <si>
    <t>Plan de mejoramiento</t>
  </si>
  <si>
    <t xml:space="preserve">Sale del procesos de autoevaluacion </t>
  </si>
  <si>
    <t>Fortalecimiento de indicadores de calidad institucional</t>
  </si>
  <si>
    <t>Sistema de indicadores</t>
  </si>
  <si>
    <t>Indicadores ajustados</t>
  </si>
  <si>
    <t xml:space="preserve">Matriz de indicadores </t>
  </si>
  <si>
    <t>Capacitación en cultura de calidad y acreditación</t>
  </si>
  <si>
    <t xml:space="preserve">Calidad / Vicerrectoria Academica </t>
  </si>
  <si>
    <t>Ajustes institucionales derivados de la autoevaluación</t>
  </si>
  <si>
    <t>Implementación de mejoras</t>
  </si>
  <si>
    <t>Acciones ejecutadas</t>
  </si>
  <si>
    <t xml:space="preserve">plan de mejpramiento a paratir de los instrumentos de autoevalucion </t>
  </si>
  <si>
    <t>Informe de avance del 70% del proceso de calidad institucional</t>
  </si>
  <si>
    <t>LÍNEA ESTRATÉGICA 4 · GOBERNANZA, GESTIÓN UNIVERSITARIA HUMANISTA, DIGITAL Y SOSTENIBLE</t>
  </si>
  <si>
    <t>Plan de Acción 2026 · Objetivo Estratégico 4 · 9 proyectos estratégicos y 78 actividades</t>
  </si>
  <si>
    <t>ACTIVIDADES</t>
  </si>
  <si>
    <t>AVANCE ESTIMADO</t>
  </si>
  <si>
    <t>EN ROJO (&lt;50%)</t>
  </si>
  <si>
    <t>CIERRAN NOV–DIC</t>
  </si>
  <si>
    <t>SIN EVIDENCIA</t>
  </si>
  <si>
    <t>PROYECTOS CRÍTICOS</t>
  </si>
  <si>
    <t>en la línea 4</t>
  </si>
  <si>
    <t>ponderado por semáforo</t>
  </si>
  <si>
    <t>actividades rezagadas</t>
  </si>
  <si>
    <t>de 78 programadas</t>
  </si>
  <si>
    <t>sin soporte cargado</t>
  </si>
  <si>
    <t>de 9 proyectos</t>
  </si>
  <si>
    <t>DATOS QUE ALIMENTAN LOS GRÁFICOS</t>
  </si>
  <si>
    <t>Se recalculan solos desde la hoja L4 al actualizar la columna Semáforo. No digite valores aquí.</t>
  </si>
  <si>
    <t>≥ 80%</t>
  </si>
  <si>
    <t>50–79%</t>
  </si>
  <si>
    <t>&lt; 50%</t>
  </si>
  <si>
    <t>Actividades</t>
  </si>
  <si>
    <t>Avance est.</t>
  </si>
  <si>
    <t>Estado</t>
  </si>
  <si>
    <t>4.4.1 Sistema Integrado de Gestión</t>
  </si>
  <si>
    <t>4.4.2 Transformación Digital</t>
  </si>
  <si>
    <t>4.4.3 Gestión Documental y Transparencia</t>
  </si>
  <si>
    <t>4.4.4 Ética Pública y Buen Gobierno</t>
  </si>
  <si>
    <t>4.4.5 Fortalecimiento Administrativo</t>
  </si>
  <si>
    <t>4.4.6 Rendición de Cuentas</t>
  </si>
  <si>
    <t>4.4.7 Sostenibilidad Financiera</t>
  </si>
  <si>
    <t>4.4.8 Plan de Transparencia</t>
  </si>
  <si>
    <t>4.4.9 Reconocimiento de Calidad</t>
  </si>
  <si>
    <t>TOTAL LÍNEA 4</t>
  </si>
  <si>
    <t>ESTADO GLOBAL</t>
  </si>
  <si>
    <t>Avance 80% – 100%</t>
  </si>
  <si>
    <t>Avance 50% – 79%</t>
  </si>
  <si>
    <t>Menor al 50%</t>
  </si>
  <si>
    <t>CIERRES PROGRAMADOS 2026</t>
  </si>
  <si>
    <t>Mes de cierre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</si>
  <si>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</si>
  <si>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</si>
  <si>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</si>
  <si>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</si>
  <si>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</si>
  <si>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</si>
  <si>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</si>
  <si>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</si>
  <si>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</si>
  <si>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</si>
  <si>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CARGA POR DEPENDENCIA RESPONSABLE</t>
  </si>
  <si>
    <t>Dependencia</t>
  </si>
  <si>
    <t>Total</t>
  </si>
  <si>
    <t>LECTURA DEL TABLERO</t>
  </si>
  <si>
    <t>Concentración de cierres</t>
  </si>
  <si>
    <t>Proyecto más rezagado</t>
  </si>
  <si>
    <t>Proyecto más avanzado</t>
  </si>
  <si>
    <t>Suma de control</t>
  </si>
  <si>
    <t>Trazabilidad de la evidencia</t>
  </si>
  <si>
    <t>Dependencia más cargada</t>
  </si>
  <si>
    <t>INTENSIDAD DE RECURSOS</t>
  </si>
  <si>
    <t>Recursos y rezago</t>
  </si>
  <si>
    <t>Recursos requeridos</t>
  </si>
  <si>
    <t>$  Bajo</t>
  </si>
  <si>
    <t>CÓMO LEER LOS COLORES Y DE DÓNDE SALE EL AVANCE ESTIMADO</t>
  </si>
  <si>
    <t>$$  Medio</t>
  </si>
  <si>
    <t>Actividad cumplida o próxima a cumplirse. Se pondera como 90%.</t>
  </si>
  <si>
    <t>$$$  Alto</t>
  </si>
  <si>
    <t>Actividad en curso con avance parcial. Se pondera como 65%.</t>
  </si>
  <si>
    <t>Actividad rezagada o sin iniciar. Se pondera como 25%.</t>
  </si>
  <si>
    <t>Supuesto metodológico: la hoja L4 registra el avance en tres bandas, no como porcentaje exacto. El "avance estimado" toma el punto medio de cada banda (90%, 65% y 25%) y lo promedia por proyecto. Es una aproximación para comparar proyectos entre sí, no una cifra de ejecución oficial. Si la Institución empieza a registrar el porcentaje exacto de cada actividad, este tablero puede recalcularse sobre el dato real sin cambiar su estructura.</t>
  </si>
  <si>
    <t>Nota de calidad del dato: la columna "Responsable Actividad" de la hoja L4 registra la misma dependencia con grafías distintas ("Planeación" y "Oficina de Planeación"; "Secretaría General" y "Secretaria General"; "Dirección Administrativa" y "Dirección administrativa"). El gráfico de dependencias las agrupa, pero conviene unificar la escritura en L4 para que los filtros y las tablas dinámicas no las separen.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</si>
</sst>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&quot;$&quot;\ * #,##0_-;\-&quot;$&quot;\ * #,##0_-;_-&quot;$&quot;\ * &quot;-&quot;??_-;_-@_-"/>
    <numFmt numFmtId="166" formatCode="0.0%"/>
  </numFmts>
  <fonts count="46" x14ac:knownFonts="1">
    <font>
      <sz val="11"/>
      <color theme="1"/>
      <name val="Arial"/>
    </font>
    <font>
      <sz val="11"/>
      <color theme="1"/>
      <name val="Avenir Next LT Pro"/>
      <family val="2"/>
    </font>
    <font>
      <sz val="10"/>
      <color theme="1"/>
      <name val="Avenir Next LT Pro"/>
      <family val="2"/>
    </font>
    <font>
      <sz val="10"/>
      <name val="Avenir Next LT Pro"/>
      <family val="2"/>
    </font>
    <font>
      <b/>
      <sz val="10"/>
      <color theme="0"/>
      <name val="Avenir Next LT Pro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36"/>
      <name val="Avenir Next LT Pro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1"/>
      <color theme="10"/>
      <name val="Arial"/>
      <family val="2"/>
    </font>
    <font>
      <sz val="10"/>
      <color theme="10"/>
      <name val="Arial"/>
      <family val="2"/>
    </font>
    <font>
      <sz val="12"/>
      <color theme="1"/>
      <name val="Avenir Next LT Pro"/>
      <family val="2"/>
    </font>
    <font>
      <b/>
      <sz val="12"/>
      <name val="Avenir Next LT Pro"/>
      <family val="2"/>
    </font>
    <font>
      <sz val="12"/>
      <name val="Avenir Next LT Pro"/>
      <family val="2"/>
    </font>
    <font>
      <b/>
      <sz val="12"/>
      <color theme="1"/>
      <name val="Avenir Next LT Pro"/>
      <family val="2"/>
    </font>
    <font>
      <b/>
      <i/>
      <sz val="12"/>
      <color theme="1"/>
      <name val="Avenir Next LT Pro"/>
      <family val="2"/>
    </font>
    <font>
      <b/>
      <sz val="12"/>
      <color theme="0"/>
      <name val="Avenir Next LT Pro"/>
      <family val="2"/>
    </font>
    <font>
      <i/>
      <sz val="12"/>
      <color rgb="FF0070C0"/>
      <name val="Avenir Next LT Pro"/>
      <family val="2"/>
    </font>
    <font>
      <sz val="12"/>
      <color theme="0"/>
      <name val="Avenir Next LT Pro"/>
      <family val="2"/>
    </font>
    <font>
      <b/>
      <sz val="12"/>
      <color rgb="FFFFFFFF"/>
      <name val="Avenir Next LT Pro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1"/>
      <color theme="0"/>
      <name val="Arial"/>
      <family val="2"/>
    </font>
    <font>
      <sz val="10"/>
      <color theme="0"/>
      <name val="Avenir Next LT Pro"/>
      <family val="2"/>
    </font>
    <font>
      <sz val="12"/>
      <color theme="2"/>
      <name val="Avenir Next LT Pro"/>
      <family val="2"/>
    </font>
    <font>
      <sz val="11"/>
      <color theme="1"/>
      <name val="Arial"/>
      <family val="2"/>
    </font>
    <font>
      <sz val="11"/>
      <color theme="2"/>
      <name val="Avenir Next LT Pro"/>
      <family val="2"/>
    </font>
    <font>
      <b/>
      <sz val="15"/>
      <color rgb="FFFFFFFF"/>
      <name val="Arial"/>
    </font>
    <font>
      <sz val="9.5"/>
      <color rgb="FFFFFFFF"/>
      <name val="Arial"/>
    </font>
    <font>
      <b/>
      <sz val="8"/>
      <color rgb="FF6B7480"/>
      <name val="Arial"/>
    </font>
    <font>
      <b/>
      <sz val="22"/>
      <color rgb="FF1F3864"/>
      <name val="Arial"/>
    </font>
    <font>
      <i/>
      <sz val="7.5"/>
      <color rgb="FF6B7480"/>
      <name val="Arial"/>
    </font>
    <font>
      <b/>
      <sz val="22"/>
      <color rgb="FF9E2B25"/>
      <name val="Arial"/>
    </font>
    <font>
      <b/>
      <sz val="22"/>
      <color rgb="FFC77F0A"/>
      <name val="Arial"/>
    </font>
    <font>
      <b/>
      <sz val="22"/>
      <color rgb="FF6B7480"/>
      <name val="Arial"/>
    </font>
    <font>
      <b/>
      <sz val="9.5"/>
      <color rgb="FFFFFFFF"/>
      <name val="Arial"/>
    </font>
    <font>
      <b/>
      <sz val="8.5"/>
      <color rgb="FFFFFFFF"/>
      <name val="Arial"/>
    </font>
    <font>
      <sz val="9"/>
      <color rgb="FF1B2430"/>
      <name val="Arial"/>
    </font>
    <font>
      <b/>
      <sz val="9"/>
      <color rgb="FF1B2430"/>
      <name val="Arial"/>
    </font>
    <font>
      <b/>
      <sz val="8"/>
      <color rgb="FF1B2430"/>
      <name val="Arial"/>
    </font>
    <font>
      <b/>
      <sz val="10"/>
      <color rgb="FFFFFFFF"/>
      <name val="Arial"/>
    </font>
    <font>
      <b/>
      <sz val="9"/>
      <color rgb="FF1F3864"/>
      <name val="Arial"/>
    </font>
    <font>
      <b/>
      <sz val="9"/>
      <color rgb="FFFFFFFF"/>
      <name val="Arial"/>
    </font>
    <font>
      <i/>
      <sz val="8.5"/>
      <color rgb="FF6B7480"/>
      <name val="Arial"/>
    </font>
  </fonts>
  <fills count="3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rgb="FFFBE4D5"/>
      </patternFill>
    </fill>
    <fill>
      <patternFill patternType="solid">
        <fgColor theme="8" tint="0.39997558519241921"/>
        <bgColor rgb="FFD8D8D8"/>
      </patternFill>
    </fill>
    <fill>
      <patternFill patternType="solid">
        <fgColor rgb="FF0D1B5F"/>
        <bgColor rgb="FFFBE4D5"/>
      </patternFill>
    </fill>
    <fill>
      <patternFill patternType="solid">
        <fgColor rgb="FF0D1B5F"/>
        <bgColor rgb="FFD8D8D8"/>
      </patternFill>
    </fill>
    <fill>
      <patternFill patternType="solid">
        <fgColor rgb="FF0E1D68"/>
        <bgColor rgb="FFC55A11"/>
      </patternFill>
    </fill>
    <fill>
      <patternFill patternType="solid">
        <fgColor rgb="FF0E1D68"/>
        <bgColor indexed="64"/>
      </patternFill>
    </fill>
    <fill>
      <patternFill patternType="solid">
        <fgColor rgb="FF89C4E2"/>
        <bgColor indexed="64"/>
      </patternFill>
    </fill>
    <fill>
      <patternFill patternType="solid">
        <fgColor rgb="FF195387"/>
        <bgColor indexed="64"/>
      </patternFill>
    </fill>
    <fill>
      <patternFill patternType="solid">
        <fgColor rgb="FF195387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D1B5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1F3864"/>
      </patternFill>
    </fill>
    <fill>
      <patternFill patternType="solid">
        <fgColor rgb="FF2E5C8A"/>
      </patternFill>
    </fill>
    <fill>
      <patternFill patternType="solid">
        <fgColor rgb="FFF4F6F8"/>
      </patternFill>
    </fill>
    <fill>
      <patternFill patternType="solid">
        <fgColor rgb="FF12805C"/>
      </patternFill>
    </fill>
    <fill>
      <patternFill patternType="solid">
        <fgColor rgb="FFC77F0A"/>
      </patternFill>
    </fill>
    <fill>
      <patternFill patternType="solid">
        <fgColor rgb="FF9E2B25"/>
      </patternFill>
    </fill>
    <fill>
      <patternFill patternType="solid">
        <fgColor rgb="FFFFC00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0" tint="-4.9989318521683403E-2"/>
      </right>
      <top style="thin">
        <color rgb="FF000000"/>
      </top>
      <bottom/>
      <diagonal/>
    </border>
    <border>
      <left style="thin">
        <color rgb="FF000000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00000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theme="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rgb="FF00000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DCE0E5"/>
      </left>
      <right/>
      <top style="thin">
        <color rgb="FFDCE0E5"/>
      </top>
      <bottom/>
      <diagonal/>
    </border>
    <border>
      <left/>
      <right style="thin">
        <color rgb="FFDCE0E5"/>
      </right>
      <top style="thin">
        <color rgb="FFDCE0E5"/>
      </top>
      <bottom/>
      <diagonal/>
    </border>
    <border>
      <left style="thin">
        <color rgb="FFDCE0E5"/>
      </left>
      <right/>
      <top/>
      <bottom/>
      <diagonal/>
    </border>
    <border>
      <left/>
      <right style="thin">
        <color rgb="FFDCE0E5"/>
      </right>
      <top/>
      <bottom/>
      <diagonal/>
    </border>
    <border>
      <left style="thin">
        <color rgb="FFDCE0E5"/>
      </left>
      <right/>
      <top/>
      <bottom style="thin">
        <color rgb="FFDCE0E5"/>
      </bottom>
      <diagonal/>
    </border>
    <border>
      <left/>
      <right style="thin">
        <color rgb="FFDCE0E5"/>
      </right>
      <top/>
      <bottom style="thin">
        <color rgb="FFDCE0E5"/>
      </bottom>
      <diagonal/>
    </border>
  </borders>
  <cellStyleXfs count="6">
    <xf numFmtId="0" fontId="0" fillId="0" borderId="9"/>
    <xf numFmtId="9" fontId="27" fillId="0" borderId="9"/>
    <xf numFmtId="0" fontId="6" fillId="0" borderId="9"/>
    <xf numFmtId="0" fontId="27" fillId="0" borderId="9"/>
    <xf numFmtId="9" fontId="27" fillId="0" borderId="9"/>
    <xf numFmtId="0" fontId="6" fillId="0" borderId="9"/>
  </cellStyleXfs>
  <cellXfs count="357">
    <xf numFmtId="0" fontId="0" fillId="0" borderId="0" xfId="0" applyBorder="1"/>
    <xf numFmtId="0" fontId="0" fillId="2" borderId="9" xfId="0" applyFill="1" applyAlignment="1">
      <alignment vertical="center"/>
    </xf>
    <xf numFmtId="0" fontId="1" fillId="2" borderId="9" xfId="0" applyFont="1" applyFill="1" applyAlignment="1">
      <alignment vertical="center"/>
    </xf>
    <xf numFmtId="0" fontId="1" fillId="0" borderId="0" xfId="0" applyFont="1" applyBorder="1"/>
    <xf numFmtId="3" fontId="0" fillId="2" borderId="9" xfId="0" applyNumberFormat="1" applyFill="1" applyAlignment="1">
      <alignment vertical="center"/>
    </xf>
    <xf numFmtId="3" fontId="0" fillId="0" borderId="0" xfId="0" applyNumberFormat="1" applyBorder="1"/>
    <xf numFmtId="164" fontId="0" fillId="2" borderId="9" xfId="0" applyNumberFormat="1" applyFill="1" applyAlignment="1">
      <alignment vertical="center"/>
    </xf>
    <xf numFmtId="164" fontId="0" fillId="0" borderId="0" xfId="0" applyNumberFormat="1" applyBorder="1"/>
    <xf numFmtId="0" fontId="0" fillId="3" borderId="16" xfId="0" applyFill="1" applyBorder="1" applyAlignment="1">
      <alignment horizontal="center" vertical="justify" wrapText="1"/>
    </xf>
    <xf numFmtId="9" fontId="0" fillId="3" borderId="16" xfId="0" applyNumberFormat="1" applyFill="1" applyBorder="1" applyAlignment="1">
      <alignment horizontal="center" vertical="justify" wrapText="1"/>
    </xf>
    <xf numFmtId="0" fontId="9" fillId="3" borderId="16" xfId="0" applyFont="1" applyFill="1" applyBorder="1" applyAlignment="1">
      <alignment horizontal="center" vertical="center" wrapText="1"/>
    </xf>
    <xf numFmtId="0" fontId="10" fillId="2" borderId="9" xfId="2" applyFont="1" applyFill="1" applyAlignment="1">
      <alignment horizontal="left" vertical="center"/>
    </xf>
    <xf numFmtId="0" fontId="11" fillId="3" borderId="16" xfId="2" applyFont="1" applyFill="1" applyBorder="1" applyAlignment="1">
      <alignment horizontal="left"/>
    </xf>
    <xf numFmtId="0" fontId="11" fillId="3" borderId="16" xfId="2" applyFont="1" applyFill="1" applyBorder="1" applyAlignment="1">
      <alignment horizontal="left" vertical="center" wrapText="1"/>
    </xf>
    <xf numFmtId="0" fontId="12" fillId="2" borderId="9" xfId="0" applyFont="1" applyFill="1" applyAlignment="1">
      <alignment vertical="center"/>
    </xf>
    <xf numFmtId="0" fontId="12" fillId="0" borderId="0" xfId="0" applyFont="1" applyBorder="1"/>
    <xf numFmtId="0" fontId="12" fillId="2" borderId="9" xfId="0" applyFont="1" applyFill="1" applyAlignment="1">
      <alignment horizontal="center" vertical="center"/>
    </xf>
    <xf numFmtId="0" fontId="15" fillId="2" borderId="9" xfId="0" applyFont="1" applyFill="1" applyAlignment="1">
      <alignment horizontal="center" vertical="center"/>
    </xf>
    <xf numFmtId="3" fontId="15" fillId="2" borderId="9" xfId="0" applyNumberFormat="1" applyFont="1" applyFill="1" applyAlignment="1">
      <alignment horizontal="center" vertical="center"/>
    </xf>
    <xf numFmtId="164" fontId="15" fillId="2" borderId="9" xfId="0" applyNumberFormat="1" applyFont="1" applyFill="1" applyAlignment="1">
      <alignment horizontal="center" vertical="center"/>
    </xf>
    <xf numFmtId="0" fontId="12" fillId="2" borderId="9" xfId="0" applyFont="1" applyFill="1" applyAlignment="1">
      <alignment horizontal="left" vertical="center"/>
    </xf>
    <xf numFmtId="3" fontId="12" fillId="2" borderId="9" xfId="0" applyNumberFormat="1" applyFont="1" applyFill="1" applyAlignment="1">
      <alignment horizontal="left" vertical="center"/>
    </xf>
    <xf numFmtId="0" fontId="15" fillId="2" borderId="9" xfId="0" applyFont="1" applyFill="1" applyAlignment="1">
      <alignment vertical="center"/>
    </xf>
    <xf numFmtId="0" fontId="18" fillId="2" borderId="9" xfId="0" applyFont="1" applyFill="1" applyAlignment="1">
      <alignment horizontal="center" vertical="center"/>
    </xf>
    <xf numFmtId="164" fontId="12" fillId="2" borderId="9" xfId="0" applyNumberFormat="1" applyFont="1" applyFill="1" applyAlignment="1">
      <alignment vertical="center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center" wrapText="1"/>
    </xf>
    <xf numFmtId="3" fontId="18" fillId="2" borderId="14" xfId="0" applyNumberFormat="1" applyFont="1" applyFill="1" applyBorder="1" applyAlignment="1">
      <alignment horizontal="center" vertical="center" wrapText="1"/>
    </xf>
    <xf numFmtId="0" fontId="12" fillId="2" borderId="9" xfId="0" applyFont="1" applyFill="1" applyAlignment="1">
      <alignment horizontal="left" vertical="center" wrapText="1"/>
    </xf>
    <xf numFmtId="0" fontId="12" fillId="5" borderId="18" xfId="0" applyFont="1" applyFill="1" applyBorder="1" applyAlignment="1">
      <alignment vertical="center" wrapText="1"/>
    </xf>
    <xf numFmtId="0" fontId="12" fillId="5" borderId="14" xfId="0" applyFont="1" applyFill="1" applyBorder="1" applyAlignment="1">
      <alignment vertical="center" wrapText="1"/>
    </xf>
    <xf numFmtId="3" fontId="12" fillId="5" borderId="14" xfId="0" applyNumberFormat="1" applyFont="1" applyFill="1" applyBorder="1" applyAlignment="1">
      <alignment vertical="center" wrapText="1"/>
    </xf>
    <xf numFmtId="0" fontId="19" fillId="7" borderId="18" xfId="0" applyFont="1" applyFill="1" applyBorder="1" applyAlignment="1">
      <alignment vertical="center" wrapText="1"/>
    </xf>
    <xf numFmtId="0" fontId="19" fillId="7" borderId="14" xfId="0" applyFont="1" applyFill="1" applyBorder="1" applyAlignment="1">
      <alignment vertical="center" wrapText="1"/>
    </xf>
    <xf numFmtId="3" fontId="19" fillId="7" borderId="14" xfId="0" applyNumberFormat="1" applyFont="1" applyFill="1" applyBorder="1" applyAlignment="1">
      <alignment vertical="center" wrapText="1"/>
    </xf>
    <xf numFmtId="0" fontId="14" fillId="0" borderId="9" xfId="0" applyFont="1"/>
    <xf numFmtId="0" fontId="12" fillId="0" borderId="9" xfId="0" applyFont="1" applyAlignment="1">
      <alignment horizontal="center"/>
    </xf>
    <xf numFmtId="0" fontId="4" fillId="8" borderId="15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justify" wrapText="1"/>
    </xf>
    <xf numFmtId="0" fontId="17" fillId="9" borderId="14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1" fillId="3" borderId="16" xfId="2" applyFont="1" applyFill="1" applyBorder="1" applyAlignment="1">
      <alignment horizontal="left" wrapText="1"/>
    </xf>
    <xf numFmtId="0" fontId="0" fillId="3" borderId="16" xfId="0" applyFill="1" applyBorder="1" applyAlignment="1">
      <alignment horizontal="center" vertical="center" wrapText="1"/>
    </xf>
    <xf numFmtId="9" fontId="0" fillId="3" borderId="16" xfId="0" applyNumberForma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9" fontId="9" fillId="3" borderId="16" xfId="0" applyNumberFormat="1" applyFont="1" applyFill="1" applyBorder="1" applyAlignment="1">
      <alignment horizontal="center" vertical="center" wrapText="1"/>
    </xf>
    <xf numFmtId="9" fontId="5" fillId="3" borderId="16" xfId="0" applyNumberFormat="1" applyFont="1" applyFill="1" applyBorder="1" applyAlignment="1">
      <alignment horizontal="center" vertical="center" wrapText="1"/>
    </xf>
    <xf numFmtId="9" fontId="5" fillId="3" borderId="16" xfId="0" applyNumberFormat="1" applyFont="1" applyFill="1" applyBorder="1" applyAlignment="1">
      <alignment horizontal="center" vertical="justify" wrapText="1"/>
    </xf>
    <xf numFmtId="0" fontId="5" fillId="3" borderId="16" xfId="0" applyFont="1" applyFill="1" applyBorder="1" applyAlignment="1">
      <alignment horizontal="center" vertical="justify" wrapText="1"/>
    </xf>
    <xf numFmtId="1" fontId="5" fillId="3" borderId="16" xfId="0" applyNumberFormat="1" applyFont="1" applyFill="1" applyBorder="1" applyAlignment="1">
      <alignment horizontal="center" vertical="center" wrapText="1"/>
    </xf>
    <xf numFmtId="1" fontId="5" fillId="3" borderId="16" xfId="0" applyNumberFormat="1" applyFont="1" applyFill="1" applyBorder="1" applyAlignment="1">
      <alignment horizontal="center" vertical="justify" wrapText="1"/>
    </xf>
    <xf numFmtId="0" fontId="12" fillId="12" borderId="9" xfId="0" applyFont="1" applyFill="1" applyAlignment="1">
      <alignment vertical="center"/>
    </xf>
    <xf numFmtId="0" fontId="12" fillId="11" borderId="0" xfId="0" applyFont="1" applyFill="1" applyBorder="1"/>
    <xf numFmtId="1" fontId="0" fillId="3" borderId="16" xfId="0" applyNumberFormat="1" applyFill="1" applyBorder="1" applyAlignment="1">
      <alignment horizontal="center" vertical="justify" wrapText="1"/>
    </xf>
    <xf numFmtId="0" fontId="12" fillId="2" borderId="9" xfId="0" applyFont="1" applyFill="1" applyAlignment="1">
      <alignment vertical="center" wrapText="1"/>
    </xf>
    <xf numFmtId="0" fontId="12" fillId="0" borderId="0" xfId="0" applyFont="1" applyBorder="1" applyAlignment="1">
      <alignment wrapText="1"/>
    </xf>
    <xf numFmtId="0" fontId="17" fillId="9" borderId="23" xfId="0" applyFont="1" applyFill="1" applyBorder="1" applyAlignment="1">
      <alignment horizontal="center" vertical="center" wrapText="1"/>
    </xf>
    <xf numFmtId="0" fontId="17" fillId="9" borderId="23" xfId="0" applyFont="1" applyFill="1" applyBorder="1" applyAlignment="1">
      <alignment horizontal="center" vertical="center"/>
    </xf>
    <xf numFmtId="3" fontId="17" fillId="9" borderId="23" xfId="0" applyNumberFormat="1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left" vertical="center" wrapText="1"/>
    </xf>
    <xf numFmtId="0" fontId="24" fillId="14" borderId="23" xfId="0" applyFont="1" applyFill="1" applyBorder="1" applyAlignment="1">
      <alignment vertical="center" wrapText="1"/>
    </xf>
    <xf numFmtId="0" fontId="5" fillId="13" borderId="23" xfId="0" applyFont="1" applyFill="1" applyBorder="1" applyAlignment="1">
      <alignment vertical="center" wrapText="1"/>
    </xf>
    <xf numFmtId="0" fontId="24" fillId="15" borderId="23" xfId="0" applyFont="1" applyFill="1" applyBorder="1" applyAlignment="1">
      <alignment vertical="center" wrapText="1"/>
    </xf>
    <xf numFmtId="0" fontId="1" fillId="5" borderId="16" xfId="3" applyFont="1" applyFill="1" applyBorder="1" applyAlignment="1">
      <alignment vertical="center" wrapText="1"/>
    </xf>
    <xf numFmtId="0" fontId="19" fillId="7" borderId="16" xfId="0" applyFont="1" applyFill="1" applyBorder="1" applyAlignment="1">
      <alignment vertical="center" wrapText="1"/>
    </xf>
    <xf numFmtId="3" fontId="12" fillId="5" borderId="16" xfId="3" applyNumberFormat="1" applyFont="1" applyFill="1" applyBorder="1" applyAlignment="1">
      <alignment vertical="center" wrapText="1"/>
    </xf>
    <xf numFmtId="0" fontId="12" fillId="5" borderId="16" xfId="3" applyFont="1" applyFill="1" applyBorder="1" applyAlignment="1">
      <alignment vertical="center" wrapText="1"/>
    </xf>
    <xf numFmtId="164" fontId="12" fillId="5" borderId="16" xfId="3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vertical="center" wrapText="1"/>
    </xf>
    <xf numFmtId="3" fontId="12" fillId="5" borderId="16" xfId="0" applyNumberFormat="1" applyFont="1" applyFill="1" applyBorder="1" applyAlignment="1">
      <alignment vertical="center" wrapText="1"/>
    </xf>
    <xf numFmtId="164" fontId="12" fillId="5" borderId="16" xfId="0" applyNumberFormat="1" applyFont="1" applyFill="1" applyBorder="1" applyAlignment="1">
      <alignment horizontal="center" vertical="center" wrapText="1"/>
    </xf>
    <xf numFmtId="0" fontId="28" fillId="7" borderId="16" xfId="0" applyFont="1" applyFill="1" applyBorder="1" applyAlignment="1">
      <alignment vertical="center" wrapText="1"/>
    </xf>
    <xf numFmtId="3" fontId="12" fillId="7" borderId="16" xfId="0" applyNumberFormat="1" applyFont="1" applyFill="1" applyBorder="1" applyAlignment="1">
      <alignment vertical="center" wrapText="1"/>
    </xf>
    <xf numFmtId="0" fontId="12" fillId="7" borderId="16" xfId="0" applyFont="1" applyFill="1" applyBorder="1" applyAlignment="1">
      <alignment vertical="center" wrapText="1"/>
    </xf>
    <xf numFmtId="0" fontId="26" fillId="7" borderId="16" xfId="0" applyFont="1" applyFill="1" applyBorder="1" applyAlignment="1">
      <alignment vertical="center" wrapText="1"/>
    </xf>
    <xf numFmtId="14" fontId="28" fillId="7" borderId="16" xfId="0" applyNumberFormat="1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 wrapText="1"/>
    </xf>
    <xf numFmtId="0" fontId="25" fillId="7" borderId="16" xfId="0" applyFont="1" applyFill="1" applyBorder="1" applyAlignment="1">
      <alignment vertical="center" wrapText="1"/>
    </xf>
    <xf numFmtId="0" fontId="25" fillId="7" borderId="16" xfId="0" applyFont="1" applyFill="1" applyBorder="1" applyAlignment="1">
      <alignment vertical="center"/>
    </xf>
    <xf numFmtId="3" fontId="25" fillId="7" borderId="16" xfId="0" applyNumberFormat="1" applyFont="1" applyFill="1" applyBorder="1" applyAlignment="1">
      <alignment vertical="center"/>
    </xf>
    <xf numFmtId="164" fontId="19" fillId="7" borderId="16" xfId="0" applyNumberFormat="1" applyFont="1" applyFill="1" applyBorder="1" applyAlignment="1">
      <alignment horizontal="center" vertical="center" wrapText="1"/>
    </xf>
    <xf numFmtId="3" fontId="25" fillId="7" borderId="16" xfId="0" applyNumberFormat="1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3" fontId="2" fillId="5" borderId="16" xfId="0" applyNumberFormat="1" applyFont="1" applyFill="1" applyBorder="1" applyAlignment="1">
      <alignment vertical="center" wrapText="1"/>
    </xf>
    <xf numFmtId="3" fontId="18" fillId="2" borderId="28" xfId="0" applyNumberFormat="1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0" fillId="13" borderId="29" xfId="0" applyFill="1" applyBorder="1" applyAlignment="1">
      <alignment vertical="center" wrapText="1"/>
    </xf>
    <xf numFmtId="0" fontId="0" fillId="13" borderId="30" xfId="0" applyFill="1" applyBorder="1" applyAlignment="1">
      <alignment vertical="center" wrapText="1"/>
    </xf>
    <xf numFmtId="0" fontId="24" fillId="14" borderId="29" xfId="0" applyFont="1" applyFill="1" applyBorder="1" applyAlignment="1">
      <alignment vertical="center" wrapText="1"/>
    </xf>
    <xf numFmtId="0" fontId="5" fillId="13" borderId="29" xfId="0" applyFont="1" applyFill="1" applyBorder="1" applyAlignment="1">
      <alignment vertical="center" wrapText="1"/>
    </xf>
    <xf numFmtId="0" fontId="24" fillId="14" borderId="30" xfId="0" applyFont="1" applyFill="1" applyBorder="1" applyAlignment="1">
      <alignment vertical="center" wrapText="1"/>
    </xf>
    <xf numFmtId="9" fontId="15" fillId="4" borderId="1" xfId="0" applyNumberFormat="1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9" fontId="14" fillId="4" borderId="17" xfId="0" applyNumberFormat="1" applyFont="1" applyFill="1" applyBorder="1" applyAlignment="1">
      <alignment horizontal="center" vertical="center"/>
    </xf>
    <xf numFmtId="9" fontId="14" fillId="4" borderId="25" xfId="0" applyNumberFormat="1" applyFont="1" applyFill="1" applyBorder="1" applyAlignment="1">
      <alignment horizontal="center" vertical="center"/>
    </xf>
    <xf numFmtId="0" fontId="19" fillId="7" borderId="8" xfId="0" applyFont="1" applyFill="1" applyBorder="1" applyAlignment="1">
      <alignment vertical="center" wrapText="1"/>
    </xf>
    <xf numFmtId="9" fontId="17" fillId="6" borderId="4" xfId="0" applyNumberFormat="1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19" fillId="6" borderId="31" xfId="0" applyFont="1" applyFill="1" applyBorder="1" applyAlignment="1">
      <alignment horizontal="center" vertical="center" wrapText="1"/>
    </xf>
    <xf numFmtId="0" fontId="1" fillId="16" borderId="16" xfId="3" applyFont="1" applyFill="1" applyBorder="1" applyAlignment="1">
      <alignment vertical="center" wrapText="1"/>
    </xf>
    <xf numFmtId="3" fontId="12" fillId="16" borderId="16" xfId="3" applyNumberFormat="1" applyFont="1" applyFill="1" applyBorder="1" applyAlignment="1">
      <alignment vertical="center" wrapText="1"/>
    </xf>
    <xf numFmtId="0" fontId="12" fillId="16" borderId="16" xfId="3" applyFont="1" applyFill="1" applyBorder="1" applyAlignment="1">
      <alignment vertical="center" wrapText="1"/>
    </xf>
    <xf numFmtId="164" fontId="12" fillId="16" borderId="16" xfId="3" applyNumberFormat="1" applyFont="1" applyFill="1" applyBorder="1" applyAlignment="1">
      <alignment horizontal="center" vertical="center" wrapText="1"/>
    </xf>
    <xf numFmtId="9" fontId="0" fillId="3" borderId="16" xfId="1" applyFont="1" applyFill="1" applyBorder="1" applyAlignment="1">
      <alignment horizontal="center" vertical="center" wrapText="1"/>
    </xf>
    <xf numFmtId="0" fontId="1" fillId="17" borderId="16" xfId="3" applyFont="1" applyFill="1" applyBorder="1" applyAlignment="1">
      <alignment vertical="center" wrapText="1"/>
    </xf>
    <xf numFmtId="3" fontId="12" fillId="17" borderId="16" xfId="3" applyNumberFormat="1" applyFont="1" applyFill="1" applyBorder="1" applyAlignment="1">
      <alignment vertical="center" wrapText="1"/>
    </xf>
    <xf numFmtId="0" fontId="12" fillId="17" borderId="16" xfId="3" applyFont="1" applyFill="1" applyBorder="1" applyAlignment="1">
      <alignment vertical="center" wrapText="1"/>
    </xf>
    <xf numFmtId="164" fontId="12" fillId="17" borderId="16" xfId="3" applyNumberFormat="1" applyFont="1" applyFill="1" applyBorder="1" applyAlignment="1">
      <alignment horizontal="center" vertical="center" wrapText="1"/>
    </xf>
    <xf numFmtId="0" fontId="11" fillId="17" borderId="16" xfId="2" applyFont="1" applyFill="1" applyBorder="1" applyAlignment="1">
      <alignment horizontal="left" vertical="center" wrapText="1"/>
    </xf>
    <xf numFmtId="0" fontId="0" fillId="17" borderId="16" xfId="0" applyFill="1" applyBorder="1" applyAlignment="1">
      <alignment horizontal="center" vertical="center" wrapText="1"/>
    </xf>
    <xf numFmtId="0" fontId="0" fillId="17" borderId="16" xfId="0" applyFill="1" applyBorder="1" applyAlignment="1">
      <alignment horizontal="center" vertical="justify" wrapText="1"/>
    </xf>
    <xf numFmtId="0" fontId="5" fillId="17" borderId="23" xfId="0" applyFont="1" applyFill="1" applyBorder="1" applyAlignment="1">
      <alignment vertical="center" wrapText="1"/>
    </xf>
    <xf numFmtId="0" fontId="24" fillId="17" borderId="23" xfId="0" applyFont="1" applyFill="1" applyBorder="1" applyAlignment="1">
      <alignment vertical="center" wrapText="1"/>
    </xf>
    <xf numFmtId="0" fontId="17" fillId="19" borderId="14" xfId="0" applyFont="1" applyFill="1" applyBorder="1" applyAlignment="1">
      <alignment horizontal="center" vertical="center"/>
    </xf>
    <xf numFmtId="3" fontId="17" fillId="19" borderId="14" xfId="0" applyNumberFormat="1" applyFont="1" applyFill="1" applyBorder="1" applyAlignment="1">
      <alignment horizontal="center" vertical="center" wrapText="1"/>
    </xf>
    <xf numFmtId="0" fontId="17" fillId="9" borderId="24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 wrapText="1"/>
    </xf>
    <xf numFmtId="0" fontId="0" fillId="13" borderId="33" xfId="0" applyFill="1" applyBorder="1" applyAlignment="1">
      <alignment vertical="center" wrapText="1"/>
    </xf>
    <xf numFmtId="0" fontId="0" fillId="13" borderId="34" xfId="0" applyFill="1" applyBorder="1" applyAlignment="1">
      <alignment vertical="center" wrapText="1"/>
    </xf>
    <xf numFmtId="0" fontId="24" fillId="14" borderId="33" xfId="0" applyFont="1" applyFill="1" applyBorder="1" applyAlignment="1">
      <alignment vertical="center" wrapText="1"/>
    </xf>
    <xf numFmtId="0" fontId="24" fillId="14" borderId="34" xfId="0" applyFont="1" applyFill="1" applyBorder="1" applyAlignment="1">
      <alignment vertical="center" wrapText="1"/>
    </xf>
    <xf numFmtId="0" fontId="5" fillId="13" borderId="33" xfId="0" applyFont="1" applyFill="1" applyBorder="1" applyAlignment="1">
      <alignment vertical="center" wrapText="1"/>
    </xf>
    <xf numFmtId="0" fontId="24" fillId="15" borderId="24" xfId="0" applyFont="1" applyFill="1" applyBorder="1" applyAlignment="1">
      <alignment vertical="center" wrapText="1"/>
    </xf>
    <xf numFmtId="0" fontId="5" fillId="13" borderId="24" xfId="0" applyFont="1" applyFill="1" applyBorder="1" applyAlignment="1">
      <alignment vertical="center" wrapText="1"/>
    </xf>
    <xf numFmtId="0" fontId="5" fillId="17" borderId="24" xfId="0" applyFont="1" applyFill="1" applyBorder="1" applyAlignment="1">
      <alignment vertical="center" wrapText="1"/>
    </xf>
    <xf numFmtId="0" fontId="24" fillId="14" borderId="24" xfId="0" applyFont="1" applyFill="1" applyBorder="1" applyAlignment="1">
      <alignment vertical="center" wrapText="1"/>
    </xf>
    <xf numFmtId="0" fontId="24" fillId="17" borderId="24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/>
    </xf>
    <xf numFmtId="164" fontId="18" fillId="2" borderId="16" xfId="0" applyNumberFormat="1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left" vertical="center" wrapText="1"/>
    </xf>
    <xf numFmtId="17" fontId="0" fillId="13" borderId="16" xfId="0" applyNumberForma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17" fontId="24" fillId="14" borderId="16" xfId="0" applyNumberFormat="1" applyFont="1" applyFill="1" applyBorder="1" applyAlignment="1">
      <alignment vertical="center" wrapText="1"/>
    </xf>
    <xf numFmtId="17" fontId="5" fillId="13" borderId="16" xfId="0" applyNumberFormat="1" applyFont="1" applyFill="1" applyBorder="1" applyAlignment="1">
      <alignment vertical="center" wrapText="1"/>
    </xf>
    <xf numFmtId="17" fontId="24" fillId="15" borderId="16" xfId="0" applyNumberFormat="1" applyFont="1" applyFill="1" applyBorder="1" applyAlignment="1">
      <alignment vertical="center" wrapText="1"/>
    </xf>
    <xf numFmtId="164" fontId="17" fillId="9" borderId="36" xfId="0" applyNumberFormat="1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vertical="center"/>
    </xf>
    <xf numFmtId="3" fontId="5" fillId="20" borderId="40" xfId="0" applyNumberFormat="1" applyFont="1" applyFill="1" applyBorder="1" applyAlignment="1">
      <alignment vertical="center"/>
    </xf>
    <xf numFmtId="3" fontId="5" fillId="21" borderId="40" xfId="0" applyNumberFormat="1" applyFont="1" applyFill="1" applyBorder="1" applyAlignment="1">
      <alignment vertical="center"/>
    </xf>
    <xf numFmtId="3" fontId="5" fillId="22" borderId="41" xfId="0" applyNumberFormat="1" applyFont="1" applyFill="1" applyBorder="1" applyAlignment="1">
      <alignment vertical="center"/>
    </xf>
    <xf numFmtId="3" fontId="21" fillId="2" borderId="37" xfId="0" applyNumberFormat="1" applyFont="1" applyFill="1" applyBorder="1" applyAlignment="1">
      <alignment horizontal="center" vertical="center"/>
    </xf>
    <xf numFmtId="0" fontId="17" fillId="19" borderId="12" xfId="0" applyFont="1" applyFill="1" applyBorder="1" applyAlignment="1">
      <alignment horizontal="center" vertical="center" wrapText="1"/>
    </xf>
    <xf numFmtId="3" fontId="18" fillId="2" borderId="12" xfId="0" applyNumberFormat="1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vertical="center" wrapText="1"/>
    </xf>
    <xf numFmtId="0" fontId="19" fillId="7" borderId="12" xfId="0" applyFont="1" applyFill="1" applyBorder="1" applyAlignment="1">
      <alignment vertical="center" wrapText="1"/>
    </xf>
    <xf numFmtId="0" fontId="17" fillId="19" borderId="16" xfId="0" applyFont="1" applyFill="1" applyBorder="1" applyAlignment="1">
      <alignment horizontal="center" vertical="center"/>
    </xf>
    <xf numFmtId="164" fontId="17" fillId="19" borderId="16" xfId="0" applyNumberFormat="1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7" fillId="9" borderId="16" xfId="0" applyFont="1" applyFill="1" applyBorder="1" applyAlignment="1">
      <alignment horizontal="center" vertical="center"/>
    </xf>
    <xf numFmtId="0" fontId="12" fillId="18" borderId="0" xfId="0" applyFont="1" applyFill="1" applyBorder="1"/>
    <xf numFmtId="0" fontId="17" fillId="9" borderId="12" xfId="0" applyFont="1" applyFill="1" applyBorder="1" applyAlignment="1">
      <alignment horizontal="center" vertical="center" wrapText="1"/>
    </xf>
    <xf numFmtId="0" fontId="17" fillId="9" borderId="48" xfId="0" applyFont="1" applyFill="1" applyBorder="1" applyAlignment="1">
      <alignment horizontal="center" vertical="center"/>
    </xf>
    <xf numFmtId="0" fontId="17" fillId="9" borderId="49" xfId="0" applyFont="1" applyFill="1" applyBorder="1" applyAlignment="1">
      <alignment horizontal="center" vertical="center"/>
    </xf>
    <xf numFmtId="0" fontId="17" fillId="9" borderId="50" xfId="0" applyFont="1" applyFill="1" applyBorder="1" applyAlignment="1">
      <alignment horizontal="center" vertical="center" wrapText="1"/>
    </xf>
    <xf numFmtId="0" fontId="18" fillId="2" borderId="51" xfId="0" applyFont="1" applyFill="1" applyBorder="1" applyAlignment="1">
      <alignment horizontal="center" vertical="center" wrapText="1"/>
    </xf>
    <xf numFmtId="0" fontId="12" fillId="0" borderId="16" xfId="0" applyFont="1" applyBorder="1"/>
    <xf numFmtId="0" fontId="0" fillId="0" borderId="9" xfId="0"/>
    <xf numFmtId="0" fontId="12" fillId="0" borderId="9" xfId="0" applyFont="1"/>
    <xf numFmtId="0" fontId="12" fillId="18" borderId="9" xfId="0" applyFont="1" applyFill="1"/>
    <xf numFmtId="0" fontId="18" fillId="0" borderId="1" xfId="0" applyFont="1" applyBorder="1" applyAlignment="1">
      <alignment horizontal="left" vertical="center" wrapText="1"/>
    </xf>
    <xf numFmtId="0" fontId="17" fillId="11" borderId="16" xfId="0" applyFont="1" applyFill="1" applyBorder="1" applyAlignment="1">
      <alignment vertical="center"/>
    </xf>
    <xf numFmtId="3" fontId="18" fillId="2" borderId="16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left" vertical="center" wrapText="1"/>
    </xf>
    <xf numFmtId="3" fontId="12" fillId="5" borderId="16" xfId="0" applyNumberFormat="1" applyFont="1" applyFill="1" applyBorder="1" applyAlignment="1">
      <alignment horizontal="left" vertical="center" wrapText="1"/>
    </xf>
    <xf numFmtId="164" fontId="12" fillId="5" borderId="16" xfId="0" applyNumberFormat="1" applyFont="1" applyFill="1" applyBorder="1" applyAlignment="1">
      <alignment horizontal="left" vertical="center" wrapText="1"/>
    </xf>
    <xf numFmtId="0" fontId="19" fillId="7" borderId="16" xfId="0" applyFont="1" applyFill="1" applyBorder="1" applyAlignment="1">
      <alignment horizontal="left" vertical="center" wrapText="1"/>
    </xf>
    <xf numFmtId="14" fontId="19" fillId="7" borderId="16" xfId="0" applyNumberFormat="1" applyFont="1" applyFill="1" applyBorder="1" applyAlignment="1">
      <alignment horizontal="left" vertical="center" wrapText="1"/>
    </xf>
    <xf numFmtId="0" fontId="12" fillId="7" borderId="16" xfId="0" applyFont="1" applyFill="1" applyBorder="1" applyAlignment="1">
      <alignment horizontal="left" vertical="center" wrapText="1"/>
    </xf>
    <xf numFmtId="3" fontId="12" fillId="7" borderId="16" xfId="0" applyNumberFormat="1" applyFont="1" applyFill="1" applyBorder="1" applyAlignment="1">
      <alignment horizontal="left" vertical="center" wrapText="1"/>
    </xf>
    <xf numFmtId="164" fontId="12" fillId="7" borderId="16" xfId="0" applyNumberFormat="1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0" fontId="19" fillId="6" borderId="16" xfId="0" applyFont="1" applyFill="1" applyBorder="1" applyAlignment="1">
      <alignment horizontal="left" vertical="center" wrapText="1"/>
    </xf>
    <xf numFmtId="14" fontId="19" fillId="6" borderId="16" xfId="0" applyNumberFormat="1" applyFont="1" applyFill="1" applyBorder="1" applyAlignment="1">
      <alignment horizontal="left" vertical="center" wrapText="1"/>
    </xf>
    <xf numFmtId="9" fontId="19" fillId="6" borderId="16" xfId="0" applyNumberFormat="1" applyFont="1" applyFill="1" applyBorder="1" applyAlignment="1">
      <alignment horizontal="left" vertical="center" wrapText="1"/>
    </xf>
    <xf numFmtId="9" fontId="12" fillId="5" borderId="16" xfId="0" applyNumberFormat="1" applyFont="1" applyFill="1" applyBorder="1" applyAlignment="1">
      <alignment horizontal="left" vertical="center" wrapText="1"/>
    </xf>
    <xf numFmtId="165" fontId="12" fillId="5" borderId="16" xfId="0" applyNumberFormat="1" applyFont="1" applyFill="1" applyBorder="1" applyAlignment="1">
      <alignment horizontal="left" vertical="center" wrapText="1"/>
    </xf>
    <xf numFmtId="14" fontId="12" fillId="5" borderId="16" xfId="0" applyNumberFormat="1" applyFont="1" applyFill="1" applyBorder="1" applyAlignment="1">
      <alignment horizontal="left" vertical="center" wrapText="1"/>
    </xf>
    <xf numFmtId="9" fontId="14" fillId="4" borderId="24" xfId="0" applyNumberFormat="1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left" vertical="center" wrapText="1"/>
    </xf>
    <xf numFmtId="0" fontId="12" fillId="2" borderId="54" xfId="0" applyFont="1" applyFill="1" applyBorder="1" applyAlignment="1">
      <alignment horizontal="left" vertical="center" wrapText="1"/>
    </xf>
    <xf numFmtId="0" fontId="17" fillId="14" borderId="23" xfId="0" applyFont="1" applyFill="1" applyBorder="1" applyAlignment="1">
      <alignment horizontal="center" vertical="center"/>
    </xf>
    <xf numFmtId="17" fontId="0" fillId="13" borderId="29" xfId="0" applyNumberFormat="1" applyFill="1" applyBorder="1" applyAlignment="1">
      <alignment vertical="center" wrapText="1"/>
    </xf>
    <xf numFmtId="17" fontId="0" fillId="13" borderId="30" xfId="0" applyNumberFormat="1" applyFill="1" applyBorder="1" applyAlignment="1">
      <alignment vertical="center" wrapText="1"/>
    </xf>
    <xf numFmtId="17" fontId="24" fillId="14" borderId="29" xfId="0" applyNumberFormat="1" applyFont="1" applyFill="1" applyBorder="1" applyAlignment="1">
      <alignment vertical="center" wrapText="1"/>
    </xf>
    <xf numFmtId="17" fontId="24" fillId="14" borderId="30" xfId="0" applyNumberFormat="1" applyFont="1" applyFill="1" applyBorder="1" applyAlignment="1">
      <alignment vertical="center" wrapText="1"/>
    </xf>
    <xf numFmtId="17" fontId="5" fillId="13" borderId="29" xfId="0" applyNumberFormat="1" applyFont="1" applyFill="1" applyBorder="1" applyAlignment="1">
      <alignment vertical="center" wrapText="1"/>
    </xf>
    <xf numFmtId="17" fontId="24" fillId="15" borderId="23" xfId="0" applyNumberFormat="1" applyFont="1" applyFill="1" applyBorder="1" applyAlignment="1">
      <alignment vertical="center" wrapText="1"/>
    </xf>
    <xf numFmtId="17" fontId="5" fillId="13" borderId="23" xfId="0" applyNumberFormat="1" applyFont="1" applyFill="1" applyBorder="1" applyAlignment="1">
      <alignment vertical="center" wrapText="1"/>
    </xf>
    <xf numFmtId="17" fontId="24" fillId="14" borderId="23" xfId="0" applyNumberFormat="1" applyFont="1" applyFill="1" applyBorder="1" applyAlignment="1">
      <alignment vertical="center" wrapText="1"/>
    </xf>
    <xf numFmtId="164" fontId="12" fillId="5" borderId="14" xfId="0" applyNumberFormat="1" applyFont="1" applyFill="1" applyBorder="1" applyAlignment="1">
      <alignment horizontal="center" vertical="center" wrapText="1"/>
    </xf>
    <xf numFmtId="164" fontId="19" fillId="7" borderId="14" xfId="0" applyNumberFormat="1" applyFont="1" applyFill="1" applyBorder="1" applyAlignment="1">
      <alignment horizontal="center" vertical="center" wrapText="1"/>
    </xf>
    <xf numFmtId="0" fontId="19" fillId="14" borderId="18" xfId="0" applyFont="1" applyFill="1" applyBorder="1" applyAlignment="1">
      <alignment vertical="center" wrapText="1"/>
    </xf>
    <xf numFmtId="0" fontId="19" fillId="14" borderId="14" xfId="0" applyFont="1" applyFill="1" applyBorder="1" applyAlignment="1">
      <alignment vertical="center" wrapText="1"/>
    </xf>
    <xf numFmtId="3" fontId="19" fillId="14" borderId="14" xfId="0" applyNumberFormat="1" applyFont="1" applyFill="1" applyBorder="1" applyAlignment="1">
      <alignment vertical="center" wrapText="1"/>
    </xf>
    <xf numFmtId="0" fontId="19" fillId="14" borderId="12" xfId="0" applyFont="1" applyFill="1" applyBorder="1" applyAlignment="1">
      <alignment vertical="center" wrapText="1"/>
    </xf>
    <xf numFmtId="0" fontId="19" fillId="14" borderId="16" xfId="0" applyFont="1" applyFill="1" applyBorder="1" applyAlignment="1">
      <alignment vertical="center" wrapText="1"/>
    </xf>
    <xf numFmtId="164" fontId="19" fillId="14" borderId="16" xfId="0" applyNumberFormat="1" applyFont="1" applyFill="1" applyBorder="1" applyAlignment="1">
      <alignment horizontal="center" vertical="center" wrapText="1"/>
    </xf>
    <xf numFmtId="0" fontId="24" fillId="23" borderId="23" xfId="0" applyFont="1" applyFill="1" applyBorder="1" applyAlignment="1">
      <alignment vertical="center" wrapText="1"/>
    </xf>
    <xf numFmtId="0" fontId="14" fillId="2" borderId="16" xfId="0" applyFont="1" applyFill="1" applyBorder="1" applyAlignment="1">
      <alignment horizontal="left" vertical="center" wrapText="1"/>
    </xf>
    <xf numFmtId="0" fontId="24" fillId="14" borderId="32" xfId="0" applyFont="1" applyFill="1" applyBorder="1" applyAlignment="1">
      <alignment vertical="center" wrapText="1"/>
    </xf>
    <xf numFmtId="17" fontId="24" fillId="14" borderId="55" xfId="0" applyNumberFormat="1" applyFont="1" applyFill="1" applyBorder="1" applyAlignment="1">
      <alignment vertical="center" wrapText="1"/>
    </xf>
    <xf numFmtId="0" fontId="24" fillId="14" borderId="38" xfId="0" applyFont="1" applyFill="1" applyBorder="1" applyAlignment="1">
      <alignment vertical="center" wrapText="1"/>
    </xf>
    <xf numFmtId="17" fontId="24" fillId="14" borderId="56" xfId="0" applyNumberFormat="1" applyFont="1" applyFill="1" applyBorder="1" applyAlignment="1">
      <alignment vertical="center" wrapText="1"/>
    </xf>
    <xf numFmtId="0" fontId="24" fillId="14" borderId="16" xfId="0" applyFont="1" applyFill="1" applyBorder="1" applyAlignment="1">
      <alignment vertical="center" wrapText="1"/>
    </xf>
    <xf numFmtId="0" fontId="12" fillId="21" borderId="39" xfId="0" applyFont="1" applyFill="1" applyBorder="1" applyAlignment="1">
      <alignment vertical="center"/>
    </xf>
    <xf numFmtId="0" fontId="12" fillId="20" borderId="39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12" fillId="20" borderId="16" xfId="0" applyFont="1" applyFill="1" applyBorder="1" applyAlignment="1">
      <alignment horizontal="left" vertical="center" wrapText="1"/>
    </xf>
    <xf numFmtId="0" fontId="12" fillId="21" borderId="16" xfId="0" applyFont="1" applyFill="1" applyBorder="1" applyAlignment="1">
      <alignment vertical="center"/>
    </xf>
    <xf numFmtId="0" fontId="6" fillId="20" borderId="39" xfId="2" applyFill="1" applyBorder="1" applyAlignment="1">
      <alignment vertical="center"/>
    </xf>
    <xf numFmtId="0" fontId="6" fillId="0" borderId="9" xfId="2"/>
    <xf numFmtId="0" fontId="24" fillId="30" borderId="29" xfId="0" applyFont="1" applyFill="1" applyBorder="1" applyAlignment="1">
      <alignment vertical="center" wrapText="1"/>
    </xf>
    <xf numFmtId="0" fontId="1" fillId="0" borderId="9" xfId="0" applyFont="1"/>
    <xf numFmtId="3" fontId="0" fillId="0" borderId="9" xfId="0" applyNumberFormat="1"/>
    <xf numFmtId="164" fontId="0" fillId="0" borderId="9" xfId="0" applyNumberFormat="1"/>
    <xf numFmtId="0" fontId="12" fillId="0" borderId="9" xfId="0" applyFont="1" applyAlignment="1">
      <alignment wrapText="1"/>
    </xf>
    <xf numFmtId="0" fontId="38" fillId="24" borderId="9" xfId="0" applyFont="1" applyFill="1" applyAlignment="1">
      <alignment horizontal="left" vertical="center" wrapText="1"/>
    </xf>
    <xf numFmtId="0" fontId="38" fillId="24" borderId="9" xfId="0" applyFont="1" applyFill="1" applyAlignment="1">
      <alignment horizontal="center" vertical="center" wrapText="1"/>
    </xf>
    <xf numFmtId="0" fontId="39" fillId="0" borderId="9" xfId="0" applyFont="1" applyAlignment="1">
      <alignment horizontal="left" vertical="center"/>
    </xf>
    <xf numFmtId="0" fontId="39" fillId="0" borderId="9" xfId="0" applyFont="1" applyAlignment="1">
      <alignment horizontal="center" vertical="center"/>
    </xf>
    <xf numFmtId="166" fontId="39" fillId="0" borderId="9" xfId="0" applyNumberFormat="1" applyFont="1" applyAlignment="1">
      <alignment horizontal="center" vertical="center"/>
    </xf>
    <xf numFmtId="0" fontId="40" fillId="26" borderId="9" xfId="0" applyFont="1" applyFill="1" applyAlignment="1">
      <alignment horizontal="left" vertical="center"/>
    </xf>
    <xf numFmtId="0" fontId="40" fillId="26" borderId="9" xfId="0" applyFont="1" applyFill="1" applyAlignment="1">
      <alignment horizontal="center" vertical="center"/>
    </xf>
    <xf numFmtId="166" fontId="40" fillId="26" borderId="9" xfId="0" applyNumberFormat="1" applyFont="1" applyFill="1" applyAlignment="1">
      <alignment horizontal="center" vertical="center"/>
    </xf>
    <xf numFmtId="0" fontId="41" fillId="26" borderId="9" xfId="0" applyFont="1" applyFill="1" applyAlignment="1">
      <alignment horizontal="left" vertical="center"/>
    </xf>
    <xf numFmtId="0" fontId="41" fillId="26" borderId="9" xfId="0" applyFont="1" applyFill="1" applyAlignment="1">
      <alignment horizontal="center" vertical="center"/>
    </xf>
    <xf numFmtId="0" fontId="44" fillId="27" borderId="9" xfId="0" applyFont="1" applyFill="1" applyAlignment="1">
      <alignment horizontal="center" vertical="center"/>
    </xf>
    <xf numFmtId="0" fontId="44" fillId="28" borderId="9" xfId="0" applyFont="1" applyFill="1" applyAlignment="1">
      <alignment horizontal="center" vertical="center"/>
    </xf>
    <xf numFmtId="0" fontId="44" fillId="29" borderId="9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8" fillId="11" borderId="16" xfId="0" applyFont="1" applyFill="1" applyBorder="1" applyAlignment="1">
      <alignment horizontal="center" vertical="center" wrapText="1"/>
    </xf>
    <xf numFmtId="0" fontId="0" fillId="0" borderId="58" xfId="0" applyBorder="1"/>
    <xf numFmtId="0" fontId="0" fillId="0" borderId="35" xfId="0" applyBorder="1"/>
    <xf numFmtId="0" fontId="7" fillId="0" borderId="18" xfId="0" applyFont="1" applyBorder="1" applyAlignment="1">
      <alignment vertical="center"/>
    </xf>
    <xf numFmtId="0" fontId="0" fillId="0" borderId="11" xfId="0" applyBorder="1"/>
    <xf numFmtId="0" fontId="0" fillId="0" borderId="2" xfId="0" applyBorder="1"/>
    <xf numFmtId="0" fontId="1" fillId="0" borderId="9" xfId="0" applyFont="1"/>
    <xf numFmtId="0" fontId="0" fillId="0" borderId="5" xfId="0" applyBorder="1"/>
    <xf numFmtId="0" fontId="0" fillId="0" borderId="10" xfId="0" applyBorder="1"/>
    <xf numFmtId="0" fontId="0" fillId="0" borderId="8" xfId="0" applyBorder="1"/>
    <xf numFmtId="0" fontId="21" fillId="10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23" fillId="3" borderId="16" xfId="2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23" fillId="11" borderId="16" xfId="2" applyFont="1" applyFill="1" applyBorder="1" applyAlignment="1">
      <alignment horizontal="center" vertical="center" wrapText="1"/>
    </xf>
    <xf numFmtId="0" fontId="20" fillId="9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12" fillId="2" borderId="9" xfId="0" applyFont="1" applyFill="1" applyAlignment="1">
      <alignment horizontal="left" vertical="center"/>
    </xf>
    <xf numFmtId="0" fontId="12" fillId="0" borderId="9" xfId="0" applyFont="1"/>
    <xf numFmtId="0" fontId="19" fillId="6" borderId="17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59" xfId="0" applyBorder="1"/>
    <xf numFmtId="9" fontId="14" fillId="4" borderId="17" xfId="1" applyFont="1" applyFill="1" applyBorder="1" applyAlignment="1">
      <alignment horizontal="center" vertical="center"/>
    </xf>
    <xf numFmtId="0" fontId="17" fillId="9" borderId="16" xfId="0" applyFont="1" applyFill="1" applyBorder="1" applyAlignment="1">
      <alignment horizontal="center" vertical="center"/>
    </xf>
    <xf numFmtId="0" fontId="0" fillId="0" borderId="40" xfId="0" applyBorder="1"/>
    <xf numFmtId="0" fontId="0" fillId="0" borderId="27" xfId="0" applyBorder="1"/>
    <xf numFmtId="0" fontId="14" fillId="4" borderId="17" xfId="0" applyFont="1" applyFill="1" applyBorder="1" applyAlignment="1">
      <alignment horizontal="center" vertical="center" wrapText="1"/>
    </xf>
    <xf numFmtId="9" fontId="19" fillId="6" borderId="25" xfId="1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53" xfId="0" applyBorder="1"/>
    <xf numFmtId="9" fontId="17" fillId="6" borderId="1" xfId="0" applyNumberFormat="1" applyFont="1" applyFill="1" applyBorder="1" applyAlignment="1">
      <alignment horizontal="center" vertical="center" wrapText="1"/>
    </xf>
    <xf numFmtId="0" fontId="14" fillId="4" borderId="25" xfId="1" applyNumberFormat="1" applyFont="1" applyFill="1" applyBorder="1" applyAlignment="1">
      <alignment horizontal="center" vertical="center"/>
    </xf>
    <xf numFmtId="9" fontId="19" fillId="6" borderId="17" xfId="0" applyNumberFormat="1" applyFont="1" applyFill="1" applyBorder="1" applyAlignment="1">
      <alignment horizontal="center" vertical="center" wrapText="1"/>
    </xf>
    <xf numFmtId="9" fontId="19" fillId="6" borderId="17" xfId="1" applyFont="1" applyFill="1" applyBorder="1" applyAlignment="1">
      <alignment horizontal="center" vertical="center" wrapText="1"/>
    </xf>
    <xf numFmtId="0" fontId="19" fillId="6" borderId="53" xfId="0" applyFont="1" applyFill="1" applyBorder="1" applyAlignment="1">
      <alignment horizontal="center" vertical="center" wrapText="1"/>
    </xf>
    <xf numFmtId="9" fontId="19" fillId="6" borderId="25" xfId="0" applyNumberFormat="1" applyFont="1" applyFill="1" applyBorder="1" applyAlignment="1">
      <alignment horizontal="center" vertical="center" wrapText="1"/>
    </xf>
    <xf numFmtId="9" fontId="14" fillId="4" borderId="24" xfId="1" applyFont="1" applyFill="1" applyBorder="1" applyAlignment="1">
      <alignment horizontal="center" vertical="center"/>
    </xf>
    <xf numFmtId="0" fontId="0" fillId="0" borderId="42" xfId="0" applyBorder="1"/>
    <xf numFmtId="0" fontId="0" fillId="0" borderId="38" xfId="0" applyBorder="1"/>
    <xf numFmtId="9" fontId="13" fillId="4" borderId="1" xfId="0" applyNumberFormat="1" applyFont="1" applyFill="1" applyBorder="1" applyAlignment="1">
      <alignment horizontal="center" vertical="center" wrapText="1"/>
    </xf>
    <xf numFmtId="9" fontId="12" fillId="4" borderId="1" xfId="0" applyNumberFormat="1" applyFont="1" applyFill="1" applyBorder="1" applyAlignment="1">
      <alignment horizontal="center" vertical="center" wrapText="1"/>
    </xf>
    <xf numFmtId="0" fontId="16" fillId="2" borderId="9" xfId="0" applyFont="1" applyFill="1" applyAlignment="1">
      <alignment horizontal="left" vertical="center"/>
    </xf>
    <xf numFmtId="0" fontId="14" fillId="4" borderId="17" xfId="1" applyNumberFormat="1" applyFont="1" applyFill="1" applyBorder="1" applyAlignment="1">
      <alignment horizontal="center" vertical="center"/>
    </xf>
    <xf numFmtId="0" fontId="17" fillId="11" borderId="9" xfId="0" applyFont="1" applyFill="1" applyAlignment="1">
      <alignment horizontal="left" vertical="center"/>
    </xf>
    <xf numFmtId="0" fontId="12" fillId="11" borderId="9" xfId="0" applyFont="1" applyFill="1"/>
    <xf numFmtId="0" fontId="12" fillId="2" borderId="9" xfId="0" applyFont="1" applyFill="1" applyAlignment="1">
      <alignment vertical="center"/>
    </xf>
    <xf numFmtId="0" fontId="12" fillId="2" borderId="14" xfId="0" applyFont="1" applyFill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9" fontId="12" fillId="4" borderId="12" xfId="0" applyNumberFormat="1" applyFont="1" applyFill="1" applyBorder="1" applyAlignment="1">
      <alignment horizontal="center" vertical="center" wrapText="1"/>
    </xf>
    <xf numFmtId="9" fontId="14" fillId="4" borderId="25" xfId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20" fillId="9" borderId="46" xfId="0" applyFont="1" applyFill="1" applyBorder="1" applyAlignment="1">
      <alignment horizontal="center" vertical="center" wrapText="1"/>
    </xf>
    <xf numFmtId="0" fontId="0" fillId="0" borderId="47" xfId="0" applyBorder="1"/>
    <xf numFmtId="0" fontId="13" fillId="4" borderId="60" xfId="0" applyFont="1" applyFill="1" applyBorder="1" applyAlignment="1">
      <alignment horizontal="center" vertical="center" wrapText="1"/>
    </xf>
    <xf numFmtId="0" fontId="0" fillId="0" borderId="45" xfId="0" applyBorder="1"/>
    <xf numFmtId="0" fontId="14" fillId="4" borderId="25" xfId="0" applyFont="1" applyFill="1" applyBorder="1" applyAlignment="1">
      <alignment horizontal="center" vertical="center" wrapText="1"/>
    </xf>
    <xf numFmtId="9" fontId="17" fillId="6" borderId="4" xfId="0" applyNumberFormat="1" applyFont="1" applyFill="1" applyBorder="1" applyAlignment="1">
      <alignment horizontal="center" vertical="center" wrapText="1"/>
    </xf>
    <xf numFmtId="0" fontId="19" fillId="6" borderId="52" xfId="0" applyFont="1" applyFill="1" applyBorder="1" applyAlignment="1">
      <alignment horizontal="center" vertical="center" wrapText="1"/>
    </xf>
    <xf numFmtId="9" fontId="17" fillId="6" borderId="19" xfId="0" applyNumberFormat="1" applyFont="1" applyFill="1" applyBorder="1" applyAlignment="1">
      <alignment horizontal="center" vertical="center" wrapText="1"/>
    </xf>
    <xf numFmtId="0" fontId="0" fillId="0" borderId="20" xfId="0" applyBorder="1"/>
    <xf numFmtId="0" fontId="19" fillId="6" borderId="25" xfId="0" applyFont="1" applyFill="1" applyBorder="1" applyAlignment="1">
      <alignment horizontal="center" vertical="center" wrapText="1"/>
    </xf>
    <xf numFmtId="9" fontId="15" fillId="4" borderId="1" xfId="0" applyNumberFormat="1" applyFont="1" applyFill="1" applyBorder="1" applyAlignment="1">
      <alignment horizontal="center" vertical="center" wrapText="1"/>
    </xf>
    <xf numFmtId="9" fontId="15" fillId="4" borderId="12" xfId="0" applyNumberFormat="1" applyFont="1" applyFill="1" applyBorder="1" applyAlignment="1">
      <alignment horizontal="center" vertical="center" wrapText="1"/>
    </xf>
    <xf numFmtId="9" fontId="14" fillId="4" borderId="16" xfId="1" applyFont="1" applyFill="1" applyBorder="1" applyAlignment="1">
      <alignment horizontal="center" vertical="center" wrapText="1"/>
    </xf>
    <xf numFmtId="0" fontId="19" fillId="6" borderId="31" xfId="0" applyFont="1" applyFill="1" applyBorder="1" applyAlignment="1">
      <alignment horizontal="center" vertical="center" wrapText="1"/>
    </xf>
    <xf numFmtId="9" fontId="15" fillId="4" borderId="16" xfId="0" applyNumberFormat="1" applyFont="1" applyFill="1" applyBorder="1" applyAlignment="1">
      <alignment horizontal="center" vertical="center" wrapText="1"/>
    </xf>
    <xf numFmtId="0" fontId="12" fillId="18" borderId="9" xfId="0" applyFont="1" applyFill="1"/>
    <xf numFmtId="9" fontId="15" fillId="4" borderId="19" xfId="0" applyNumberFormat="1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9" fontId="17" fillId="6" borderId="12" xfId="0" applyNumberFormat="1" applyFont="1" applyFill="1" applyBorder="1" applyAlignment="1">
      <alignment horizontal="center" vertical="center" wrapText="1"/>
    </xf>
    <xf numFmtId="0" fontId="13" fillId="4" borderId="44" xfId="0" applyFont="1" applyFill="1" applyBorder="1" applyAlignment="1">
      <alignment horizontal="center" vertical="center" wrapText="1"/>
    </xf>
    <xf numFmtId="9" fontId="14" fillId="4" borderId="39" xfId="1" applyFont="1" applyFill="1" applyBorder="1" applyAlignment="1">
      <alignment horizontal="center" vertical="center" wrapText="1"/>
    </xf>
    <xf numFmtId="0" fontId="0" fillId="0" borderId="57" xfId="0" applyBorder="1"/>
    <xf numFmtId="0" fontId="0" fillId="0" borderId="54" xfId="0" applyBorder="1"/>
    <xf numFmtId="9" fontId="14" fillId="4" borderId="17" xfId="1" applyFont="1" applyFill="1" applyBorder="1" applyAlignment="1">
      <alignment horizontal="center" vertical="center" wrapText="1"/>
    </xf>
    <xf numFmtId="9" fontId="19" fillId="6" borderId="21" xfId="1" applyFont="1" applyFill="1" applyBorder="1" applyAlignment="1">
      <alignment horizontal="center" vertical="center" wrapText="1"/>
    </xf>
    <xf numFmtId="9" fontId="13" fillId="4" borderId="1" xfId="1" applyFont="1" applyFill="1" applyBorder="1" applyAlignment="1">
      <alignment horizontal="center" vertical="center" wrapText="1"/>
    </xf>
    <xf numFmtId="0" fontId="17" fillId="19" borderId="9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7" fillId="9" borderId="63" xfId="0" applyFont="1" applyFill="1" applyBorder="1" applyAlignment="1">
      <alignment horizontal="center" vertical="center"/>
    </xf>
    <xf numFmtId="0" fontId="0" fillId="0" borderId="43" xfId="0" applyBorder="1"/>
    <xf numFmtId="9" fontId="19" fillId="6" borderId="23" xfId="1" applyFont="1" applyFill="1" applyBorder="1" applyAlignment="1">
      <alignment horizontal="center" vertical="center" wrapText="1"/>
    </xf>
    <xf numFmtId="0" fontId="0" fillId="0" borderId="64" xfId="0" applyBorder="1"/>
    <xf numFmtId="0" fontId="0" fillId="0" borderId="56" xfId="0" applyBorder="1"/>
    <xf numFmtId="9" fontId="19" fillId="6" borderId="24" xfId="1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9" fontId="14" fillId="4" borderId="23" xfId="1" applyFont="1" applyFill="1" applyBorder="1" applyAlignment="1">
      <alignment horizontal="center" vertical="center" wrapText="1"/>
    </xf>
    <xf numFmtId="9" fontId="13" fillId="4" borderId="23" xfId="1" applyFont="1" applyFill="1" applyBorder="1" applyAlignment="1">
      <alignment horizontal="center" vertical="center" wrapText="1"/>
    </xf>
    <xf numFmtId="9" fontId="15" fillId="4" borderId="23" xfId="0" applyNumberFormat="1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9" fontId="17" fillId="6" borderId="23" xfId="0" applyNumberFormat="1" applyFont="1" applyFill="1" applyBorder="1" applyAlignment="1">
      <alignment horizontal="center" vertical="center" wrapText="1"/>
    </xf>
    <xf numFmtId="9" fontId="14" fillId="4" borderId="24" xfId="1" applyFont="1" applyFill="1" applyBorder="1" applyAlignment="1">
      <alignment horizontal="center" vertical="center" wrapText="1"/>
    </xf>
    <xf numFmtId="0" fontId="20" fillId="9" borderId="23" xfId="0" applyFont="1" applyFill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9" fontId="13" fillId="4" borderId="24" xfId="1" applyFont="1" applyFill="1" applyBorder="1" applyAlignment="1">
      <alignment horizontal="center" vertical="center" wrapText="1"/>
    </xf>
    <xf numFmtId="0" fontId="31" fillId="26" borderId="65" xfId="0" applyFont="1" applyFill="1" applyBorder="1" applyAlignment="1">
      <alignment horizontal="center" vertical="center"/>
    </xf>
    <xf numFmtId="0" fontId="0" fillId="0" borderId="66" xfId="0" applyBorder="1"/>
    <xf numFmtId="0" fontId="39" fillId="0" borderId="9" xfId="0" applyFont="1" applyAlignment="1">
      <alignment horizontal="left" vertical="center" wrapText="1"/>
    </xf>
    <xf numFmtId="0" fontId="0" fillId="0" borderId="9" xfId="0"/>
    <xf numFmtId="0" fontId="29" fillId="24" borderId="9" xfId="0" applyFont="1" applyFill="1" applyAlignment="1">
      <alignment horizontal="left" vertical="center" indent="2"/>
    </xf>
    <xf numFmtId="0" fontId="33" fillId="26" borderId="69" xfId="0" applyFont="1" applyFill="1" applyBorder="1" applyAlignment="1">
      <alignment horizontal="center" vertical="center"/>
    </xf>
    <xf numFmtId="0" fontId="0" fillId="0" borderId="70" xfId="0" applyBorder="1"/>
    <xf numFmtId="166" fontId="32" fillId="26" borderId="67" xfId="0" applyNumberFormat="1" applyFont="1" applyFill="1" applyBorder="1" applyAlignment="1">
      <alignment horizontal="center" vertical="center"/>
    </xf>
    <xf numFmtId="0" fontId="0" fillId="0" borderId="68" xfId="0" applyBorder="1"/>
    <xf numFmtId="3" fontId="35" fillId="26" borderId="67" xfId="0" applyNumberFormat="1" applyFont="1" applyFill="1" applyBorder="1" applyAlignment="1">
      <alignment horizontal="center" vertical="center"/>
    </xf>
    <xf numFmtId="0" fontId="30" fillId="25" borderId="9" xfId="0" applyFont="1" applyFill="1" applyAlignment="1">
      <alignment horizontal="left" vertical="center" indent="2"/>
    </xf>
    <xf numFmtId="3" fontId="34" fillId="26" borderId="67" xfId="0" applyNumberFormat="1" applyFont="1" applyFill="1" applyBorder="1" applyAlignment="1">
      <alignment horizontal="center" vertical="center"/>
    </xf>
    <xf numFmtId="3" fontId="32" fillId="26" borderId="67" xfId="0" applyNumberFormat="1" applyFont="1" applyFill="1" applyBorder="1" applyAlignment="1">
      <alignment horizontal="center" vertical="center"/>
    </xf>
    <xf numFmtId="0" fontId="37" fillId="25" borderId="9" xfId="0" applyFont="1" applyFill="1" applyAlignment="1">
      <alignment horizontal="left" vertical="center" indent="1"/>
    </xf>
    <xf numFmtId="0" fontId="45" fillId="0" borderId="9" xfId="0" applyFont="1" applyAlignment="1">
      <alignment horizontal="left" vertical="center" wrapText="1"/>
    </xf>
    <xf numFmtId="0" fontId="43" fillId="0" borderId="9" xfId="0" applyFont="1" applyAlignment="1">
      <alignment horizontal="left" vertical="center"/>
    </xf>
    <xf numFmtId="0" fontId="39" fillId="0" borderId="9" xfId="0" applyFont="1" applyAlignment="1">
      <alignment horizontal="left" vertical="center"/>
    </xf>
    <xf numFmtId="3" fontId="36" fillId="26" borderId="67" xfId="0" applyNumberFormat="1" applyFont="1" applyFill="1" applyBorder="1" applyAlignment="1">
      <alignment horizontal="center" vertical="center"/>
    </xf>
    <xf numFmtId="0" fontId="42" fillId="25" borderId="9" xfId="0" applyFont="1" applyFill="1" applyAlignment="1">
      <alignment horizontal="left" vertical="center" indent="2"/>
    </xf>
    <xf numFmtId="0" fontId="33" fillId="0" borderId="9" xfId="0" applyFont="1" applyAlignment="1">
      <alignment horizontal="left" vertical="center"/>
    </xf>
  </cellXfs>
  <cellStyles count="6">
    <cellStyle name="Hipervínculo" xfId="2" builtinId="8"/>
    <cellStyle name="Hipervínculo 2" xfId="5" xr:uid="{00000000-0005-0000-0000-000005000000}"/>
    <cellStyle name="Normal" xfId="0" builtinId="0"/>
    <cellStyle name="Normal 2" xfId="3" xr:uid="{00000000-0005-0000-0000-000003000000}"/>
    <cellStyle name="Porcentaje" xfId="1" builtinId="5"/>
    <cellStyle name="Porcentaje 2" xfId="4" xr:uid="{00000000-0005-0000-0000-000004000000}"/>
  </cellStyles>
  <dxfs count="28">
    <dxf>
      <numFmt numFmtId="0" formatCode="General"/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" formatCode="#,##0"/>
      <fill>
        <patternFill patternType="solid">
          <fgColor theme="0"/>
          <bgColor theme="0"/>
        </patternFill>
      </fill>
      <alignment horizontal="center" vertical="center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" formatCode="#,##0"/>
      <fill>
        <patternFill patternType="solid">
          <fgColor theme="0"/>
          <bgColor theme="0"/>
        </patternFill>
      </fill>
      <alignment horizontal="center" vertical="center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" formatCode="#,##0"/>
      <fill>
        <patternFill patternType="solid">
          <fgColor theme="0"/>
          <bgColor theme="0"/>
        </patternFill>
      </fill>
      <alignment horizontal="center" vertical="center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Arial"/>
        <family val="2"/>
      </font>
      <numFmt numFmtId="3" formatCode="#,##0"/>
      <fill>
        <patternFill patternType="solid">
          <fgColor theme="0"/>
          <bgColor theme="0"/>
        </patternFill>
      </fill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s-CO"/>
              <a:t>Estado de las 78 actividades de la Línea 4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tx>
            <c:strRef>
              <c:f>'Tablero L4'!$R$33</c:f>
              <c:strCache>
                <c:ptCount val="1"/>
                <c:pt idx="0">
                  <c:v>Actividades</c:v>
                </c:pt>
              </c:strCache>
            </c:strRef>
          </c:tx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12805C"/>
              </a:solidFill>
              <a:ln w="25400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F8-4924-ABBC-42F71F803D4D}"/>
              </c:ext>
            </c:extLst>
          </c:dPt>
          <c:dPt>
            <c:idx val="1"/>
            <c:bubble3D val="0"/>
            <c:spPr>
              <a:solidFill>
                <a:srgbClr val="C77F0A"/>
              </a:solidFill>
              <a:ln w="25400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F8-4924-ABBC-42F71F803D4D}"/>
              </c:ext>
            </c:extLst>
          </c:dPt>
          <c:dPt>
            <c:idx val="2"/>
            <c:bubble3D val="0"/>
            <c:spPr>
              <a:solidFill>
                <a:srgbClr val="9E2B25"/>
              </a:solidFill>
              <a:ln w="25400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F8-4924-ABBC-42F71F803D4D}"/>
              </c:ext>
            </c:extLst>
          </c:dPt>
          <c:dLbls>
            <c:numFmt formatCode="0;;;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'Tablero L4'!$Q$34:$Q$36</c:f>
              <c:strCache>
                <c:ptCount val="3"/>
                <c:pt idx="0">
                  <c:v>Avance 80% – 100%</c:v>
                </c:pt>
                <c:pt idx="1">
                  <c:v>Avance 50% – 79%</c:v>
                </c:pt>
                <c:pt idx="2">
                  <c:v>Menor al 50%</c:v>
                </c:pt>
              </c:strCache>
            </c:strRef>
          </c:cat>
          <c:val>
            <c:numRef>
              <c:f>'Tablero L4'!$R$34:$R$36</c:f>
              <c:numCache>
                <c:formatCode>General</c:formatCode>
                <c:ptCount val="3"/>
                <c:pt idx="0">
                  <c:v>16</c:v>
                </c:pt>
                <c:pt idx="1">
                  <c:v>18</c:v>
                </c:pt>
                <c:pt idx="2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3F8-4924-ABBC-42F71F803D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1"/>
          <c:showLeaderLines val="1"/>
        </c:dLbls>
        <c:firstSliceAng val="0"/>
        <c:holeSize val="58"/>
      </c:doughnutChart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s-CO"/>
              <a:t>Composición del avance por proyecto estratégico</a:t>
            </a:r>
          </a:p>
        </c:rich>
      </c:tx>
      <c:layout>
        <c:manualLayout>
          <c:xMode val="edge"/>
          <c:yMode val="edge"/>
          <c:x val="0.2678419047619047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2.9907351828170264E-2"/>
          <c:y val="6.077350710119072E-2"/>
          <c:w val="0.85282720463501838"/>
          <c:h val="0.67374762854988857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'Tablero L4'!$R$20</c:f>
              <c:strCache>
                <c:ptCount val="1"/>
                <c:pt idx="0">
                  <c:v>≥ 80%</c:v>
                </c:pt>
              </c:strCache>
            </c:strRef>
          </c:tx>
          <c:spPr>
            <a:solidFill>
              <a:srgbClr val="12805C"/>
            </a:solidFill>
            <a:ln w="12700">
              <a:solidFill>
                <a:srgbClr val="12805C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L4'!$Q$21:$Q$29</c:f>
              <c:strCache>
                <c:ptCount val="9"/>
                <c:pt idx="0">
                  <c:v>4.4.1 Sistema Integrado de Gestión</c:v>
                </c:pt>
                <c:pt idx="1">
                  <c:v>4.4.2 Transformación Digital</c:v>
                </c:pt>
                <c:pt idx="2">
                  <c:v>4.4.3 Gestión Documental y Transparencia</c:v>
                </c:pt>
                <c:pt idx="3">
                  <c:v>4.4.4 Ética Pública y Buen Gobierno</c:v>
                </c:pt>
                <c:pt idx="4">
                  <c:v>4.4.5 Fortalecimiento Administrativo</c:v>
                </c:pt>
                <c:pt idx="5">
                  <c:v>4.4.6 Rendición de Cuentas</c:v>
                </c:pt>
                <c:pt idx="6">
                  <c:v>4.4.7 Sostenibilidad Financiera</c:v>
                </c:pt>
                <c:pt idx="7">
                  <c:v>4.4.8 Plan de Transparencia</c:v>
                </c:pt>
                <c:pt idx="8">
                  <c:v>4.4.9 Reconocimiento de Calidad</c:v>
                </c:pt>
              </c:strCache>
            </c:strRef>
          </c:cat>
          <c:val>
            <c:numRef>
              <c:f>'Tablero L4'!$R$21:$R$29</c:f>
              <c:numCache>
                <c:formatCode>General</c:formatCode>
                <c:ptCount val="9"/>
                <c:pt idx="0">
                  <c:v>5</c:v>
                </c:pt>
                <c:pt idx="1">
                  <c:v>1</c:v>
                </c:pt>
                <c:pt idx="2">
                  <c:v>6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12805C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02E-4AA5-B3F0-379E5C19C960}"/>
            </c:ext>
          </c:extLst>
        </c:ser>
        <c:ser>
          <c:idx val="1"/>
          <c:order val="1"/>
          <c:tx>
            <c:strRef>
              <c:f>'Tablero L4'!$S$20</c:f>
              <c:strCache>
                <c:ptCount val="1"/>
                <c:pt idx="0">
                  <c:v>50–79%</c:v>
                </c:pt>
              </c:strCache>
            </c:strRef>
          </c:tx>
          <c:spPr>
            <a:solidFill>
              <a:srgbClr val="C77F0A"/>
            </a:solidFill>
            <a:ln w="12700">
              <a:solidFill>
                <a:srgbClr val="C77F0A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L4'!$Q$21:$Q$29</c:f>
              <c:strCache>
                <c:ptCount val="9"/>
                <c:pt idx="0">
                  <c:v>4.4.1 Sistema Integrado de Gestión</c:v>
                </c:pt>
                <c:pt idx="1">
                  <c:v>4.4.2 Transformación Digital</c:v>
                </c:pt>
                <c:pt idx="2">
                  <c:v>4.4.3 Gestión Documental y Transparencia</c:v>
                </c:pt>
                <c:pt idx="3">
                  <c:v>4.4.4 Ética Pública y Buen Gobierno</c:v>
                </c:pt>
                <c:pt idx="4">
                  <c:v>4.4.5 Fortalecimiento Administrativo</c:v>
                </c:pt>
                <c:pt idx="5">
                  <c:v>4.4.6 Rendición de Cuentas</c:v>
                </c:pt>
                <c:pt idx="6">
                  <c:v>4.4.7 Sostenibilidad Financiera</c:v>
                </c:pt>
                <c:pt idx="7">
                  <c:v>4.4.8 Plan de Transparencia</c:v>
                </c:pt>
                <c:pt idx="8">
                  <c:v>4.4.9 Reconocimiento de Calidad</c:v>
                </c:pt>
              </c:strCache>
            </c:strRef>
          </c:cat>
          <c:val>
            <c:numRef>
              <c:f>'Tablero L4'!$S$21:$S$29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C77F0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02E-4AA5-B3F0-379E5C19C960}"/>
            </c:ext>
          </c:extLst>
        </c:ser>
        <c:ser>
          <c:idx val="2"/>
          <c:order val="2"/>
          <c:tx>
            <c:strRef>
              <c:f>'Tablero L4'!$T$20</c:f>
              <c:strCache>
                <c:ptCount val="1"/>
                <c:pt idx="0">
                  <c:v>&lt; 50%</c:v>
                </c:pt>
              </c:strCache>
            </c:strRef>
          </c:tx>
          <c:spPr>
            <a:solidFill>
              <a:srgbClr val="9E2B25"/>
            </a:solidFill>
            <a:ln w="12700">
              <a:solidFill>
                <a:srgbClr val="9E2B25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L4'!$Q$21:$Q$29</c:f>
              <c:strCache>
                <c:ptCount val="9"/>
                <c:pt idx="0">
                  <c:v>4.4.1 Sistema Integrado de Gestión</c:v>
                </c:pt>
                <c:pt idx="1">
                  <c:v>4.4.2 Transformación Digital</c:v>
                </c:pt>
                <c:pt idx="2">
                  <c:v>4.4.3 Gestión Documental y Transparencia</c:v>
                </c:pt>
                <c:pt idx="3">
                  <c:v>4.4.4 Ética Pública y Buen Gobierno</c:v>
                </c:pt>
                <c:pt idx="4">
                  <c:v>4.4.5 Fortalecimiento Administrativo</c:v>
                </c:pt>
                <c:pt idx="5">
                  <c:v>4.4.6 Rendición de Cuentas</c:v>
                </c:pt>
                <c:pt idx="6">
                  <c:v>4.4.7 Sostenibilidad Financiera</c:v>
                </c:pt>
                <c:pt idx="7">
                  <c:v>4.4.8 Plan de Transparencia</c:v>
                </c:pt>
                <c:pt idx="8">
                  <c:v>4.4.9 Reconocimiento de Calidad</c:v>
                </c:pt>
              </c:strCache>
            </c:strRef>
          </c:cat>
          <c:val>
            <c:numRef>
              <c:f>'Tablero L4'!$T$21:$T$29</c:f>
              <c:numCache>
                <c:formatCode>General</c:formatCode>
                <c:ptCount val="9"/>
                <c:pt idx="0">
                  <c:v>2</c:v>
                </c:pt>
                <c:pt idx="1">
                  <c:v>6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  <c:pt idx="5">
                  <c:v>7</c:v>
                </c:pt>
                <c:pt idx="6">
                  <c:v>9</c:v>
                </c:pt>
                <c:pt idx="7">
                  <c:v>3</c:v>
                </c:pt>
                <c:pt idx="8">
                  <c:v>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9E2B2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A02E-4AA5-B3F0-379E5C19C96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1"/>
        </c:dLbls>
        <c:gapWidth val="45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4608972518725367"/>
          <c:y val="0.83932085062028572"/>
          <c:w val="0.3034011013388313"/>
          <c:h val="9.9905642278523638E-2"/>
        </c:manualLayout>
      </c:layout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s-CO"/>
              <a:t>Avance estimado por proyecto (%)</a:t>
            </a:r>
          </a:p>
        </c:rich>
      </c:tx>
      <c:layout>
        <c:manualLayout>
          <c:xMode val="edge"/>
          <c:yMode val="edge"/>
          <c:x val="0.32603180076628352"/>
          <c:y val="0.17208677916218806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841666666666666"/>
          <c:y val="0.17638894864124277"/>
          <c:w val="0.80458544061302684"/>
          <c:h val="0.71583459208488887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'Tablero L4'!$V$20</c:f>
              <c:strCache>
                <c:ptCount val="1"/>
                <c:pt idx="0">
                  <c:v>Avance est.</c:v>
                </c:pt>
              </c:strCache>
            </c:strRef>
          </c:tx>
          <c:spPr>
            <a:solidFill>
              <a:srgbClr val="2E5C8A"/>
            </a:solidFill>
            <a:ln w="12700">
              <a:solidFill>
                <a:srgbClr val="2E5C8A"/>
              </a:solidFill>
              <a:prstDash val="solid"/>
            </a:ln>
          </c:spPr>
          <c:invertIfNegative val="1"/>
          <c:dLbls>
            <c:delete val="1"/>
          </c:dLbls>
          <c:cat>
            <c:strRef>
              <c:f>'Tablero L4'!$Q$21:$Q$29</c:f>
              <c:strCache>
                <c:ptCount val="9"/>
                <c:pt idx="0">
                  <c:v>4.4.1 Sistema Integrado de Gestión</c:v>
                </c:pt>
                <c:pt idx="1">
                  <c:v>4.4.2 Transformación Digital</c:v>
                </c:pt>
                <c:pt idx="2">
                  <c:v>4.4.3 Gestión Documental y Transparencia</c:v>
                </c:pt>
                <c:pt idx="3">
                  <c:v>4.4.4 Ética Pública y Buen Gobierno</c:v>
                </c:pt>
                <c:pt idx="4">
                  <c:v>4.4.5 Fortalecimiento Administrativo</c:v>
                </c:pt>
                <c:pt idx="5">
                  <c:v>4.4.6 Rendición de Cuentas</c:v>
                </c:pt>
                <c:pt idx="6">
                  <c:v>4.4.7 Sostenibilidad Financiera</c:v>
                </c:pt>
                <c:pt idx="7">
                  <c:v>4.4.8 Plan de Transparencia</c:v>
                </c:pt>
                <c:pt idx="8">
                  <c:v>4.4.9 Reconocimiento de Calidad</c:v>
                </c:pt>
              </c:strCache>
            </c:strRef>
          </c:cat>
          <c:val>
            <c:numRef>
              <c:f>'Tablero L4'!$V$21:$V$29</c:f>
              <c:numCache>
                <c:formatCode>0.0%</c:formatCode>
                <c:ptCount val="9"/>
                <c:pt idx="0">
                  <c:v>0.69500000000000006</c:v>
                </c:pt>
                <c:pt idx="1">
                  <c:v>0.41111111111111115</c:v>
                </c:pt>
                <c:pt idx="2">
                  <c:v>0.68</c:v>
                </c:pt>
                <c:pt idx="3">
                  <c:v>0.5722222222222223</c:v>
                </c:pt>
                <c:pt idx="4">
                  <c:v>0.4</c:v>
                </c:pt>
                <c:pt idx="5">
                  <c:v>0.3</c:v>
                </c:pt>
                <c:pt idx="6">
                  <c:v>0.28999999999999998</c:v>
                </c:pt>
                <c:pt idx="7">
                  <c:v>0.45999999999999996</c:v>
                </c:pt>
                <c:pt idx="8">
                  <c:v>0.41111111111111115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2E5C8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7B2-4B75-8834-93BA1B8B40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1"/>
        </c:dLbls>
        <c:gapWidth val="55"/>
        <c:axId val="10"/>
        <c:axId val="100"/>
      </c:barChart>
      <c:catAx>
        <c:axId val="10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numFmt formatCode="0.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s-CO"/>
              <a:t>Cronograma de cierres 2026: la carga se concentra al final del año</a:t>
            </a:r>
          </a:p>
        </c:rich>
      </c:tx>
      <c:layout>
        <c:manualLayout>
          <c:xMode val="edge"/>
          <c:yMode val="edge"/>
          <c:x val="0.16924042145593871"/>
          <c:y val="0.12906508437164105"/>
        </c:manualLayout>
      </c:layout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'Tablero L4'!$R$39</c:f>
              <c:strCache>
                <c:ptCount val="1"/>
                <c:pt idx="0">
                  <c:v>≥ 80%</c:v>
                </c:pt>
              </c:strCache>
            </c:strRef>
          </c:tx>
          <c:spPr>
            <a:solidFill>
              <a:srgbClr val="12805C"/>
            </a:solidFill>
            <a:ln w="12700">
              <a:solidFill>
                <a:srgbClr val="12805C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L4'!$Q$40:$Q$49</c:f>
              <c:strCache>
                <c:ptCount val="10"/>
                <c:pt idx="0">
                  <c:v>Mar</c:v>
                </c:pt>
                <c:pt idx="1">
                  <c:v>Abr</c:v>
                </c:pt>
                <c:pt idx="2">
                  <c:v>May</c:v>
                </c:pt>
                <c:pt idx="3">
                  <c:v>Jun</c:v>
                </c:pt>
                <c:pt idx="4">
                  <c:v>Jul</c:v>
                </c:pt>
                <c:pt idx="5">
                  <c:v>Ago</c:v>
                </c:pt>
                <c:pt idx="6">
                  <c:v>Sep</c:v>
                </c:pt>
                <c:pt idx="7">
                  <c:v>Oct</c:v>
                </c:pt>
                <c:pt idx="8">
                  <c:v>Nov</c:v>
                </c:pt>
                <c:pt idx="9">
                  <c:v>Dic</c:v>
                </c:pt>
              </c:strCache>
            </c:strRef>
          </c:cat>
          <c:val>
            <c:numRef>
              <c:f>'Tablero L4'!$R$40:$R$49</c:f>
              <c:numCache>
                <c:formatCode>General</c:formatCode>
                <c:ptCount val="10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5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12805C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6FE-43DB-87FD-113D5AB8564F}"/>
            </c:ext>
          </c:extLst>
        </c:ser>
        <c:ser>
          <c:idx val="1"/>
          <c:order val="1"/>
          <c:tx>
            <c:strRef>
              <c:f>'Tablero L4'!$S$39</c:f>
              <c:strCache>
                <c:ptCount val="1"/>
                <c:pt idx="0">
                  <c:v>50–79%</c:v>
                </c:pt>
              </c:strCache>
            </c:strRef>
          </c:tx>
          <c:spPr>
            <a:solidFill>
              <a:srgbClr val="C77F0A"/>
            </a:solidFill>
            <a:ln w="12700">
              <a:solidFill>
                <a:srgbClr val="C77F0A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L4'!$Q$40:$Q$49</c:f>
              <c:strCache>
                <c:ptCount val="10"/>
                <c:pt idx="0">
                  <c:v>Mar</c:v>
                </c:pt>
                <c:pt idx="1">
                  <c:v>Abr</c:v>
                </c:pt>
                <c:pt idx="2">
                  <c:v>May</c:v>
                </c:pt>
                <c:pt idx="3">
                  <c:v>Jun</c:v>
                </c:pt>
                <c:pt idx="4">
                  <c:v>Jul</c:v>
                </c:pt>
                <c:pt idx="5">
                  <c:v>Ago</c:v>
                </c:pt>
                <c:pt idx="6">
                  <c:v>Sep</c:v>
                </c:pt>
                <c:pt idx="7">
                  <c:v>Oct</c:v>
                </c:pt>
                <c:pt idx="8">
                  <c:v>Nov</c:v>
                </c:pt>
                <c:pt idx="9">
                  <c:v>Dic</c:v>
                </c:pt>
              </c:strCache>
            </c:strRef>
          </c:cat>
          <c:val>
            <c:numRef>
              <c:f>'Tablero L4'!$S$40:$S$49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C77F0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6FE-43DB-87FD-113D5AB8564F}"/>
            </c:ext>
          </c:extLst>
        </c:ser>
        <c:ser>
          <c:idx val="2"/>
          <c:order val="2"/>
          <c:tx>
            <c:strRef>
              <c:f>'Tablero L4'!$T$39</c:f>
              <c:strCache>
                <c:ptCount val="1"/>
                <c:pt idx="0">
                  <c:v>&lt; 50%</c:v>
                </c:pt>
              </c:strCache>
            </c:strRef>
          </c:tx>
          <c:spPr>
            <a:solidFill>
              <a:srgbClr val="9E2B25"/>
            </a:solidFill>
            <a:ln w="12700">
              <a:solidFill>
                <a:srgbClr val="9E2B25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L4'!$Q$40:$Q$49</c:f>
              <c:strCache>
                <c:ptCount val="10"/>
                <c:pt idx="0">
                  <c:v>Mar</c:v>
                </c:pt>
                <c:pt idx="1">
                  <c:v>Abr</c:v>
                </c:pt>
                <c:pt idx="2">
                  <c:v>May</c:v>
                </c:pt>
                <c:pt idx="3">
                  <c:v>Jun</c:v>
                </c:pt>
                <c:pt idx="4">
                  <c:v>Jul</c:v>
                </c:pt>
                <c:pt idx="5">
                  <c:v>Ago</c:v>
                </c:pt>
                <c:pt idx="6">
                  <c:v>Sep</c:v>
                </c:pt>
                <c:pt idx="7">
                  <c:v>Oct</c:v>
                </c:pt>
                <c:pt idx="8">
                  <c:v>Nov</c:v>
                </c:pt>
                <c:pt idx="9">
                  <c:v>Dic</c:v>
                </c:pt>
              </c:strCache>
            </c:strRef>
          </c:cat>
          <c:val>
            <c:numRef>
              <c:f>'Tablero L4'!$T$40:$T$49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7</c:v>
                </c:pt>
                <c:pt idx="8">
                  <c:v>16</c:v>
                </c:pt>
                <c:pt idx="9">
                  <c:v>12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9E2B2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06FE-43DB-87FD-113D5AB8564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1"/>
        </c:dLbls>
        <c:gapWidth val="40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9404789272030655E-2"/>
          <c:y val="0.54361332778229265"/>
          <c:w val="0.3340637931034483"/>
          <c:h val="7.7795758060893658E-2"/>
        </c:manualLayout>
      </c:layout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s-CO"/>
              <a:t>Carga y estado por dependencia responsable</a:t>
            </a:r>
          </a:p>
        </c:rich>
      </c:tx>
      <c:layout>
        <c:manualLayout>
          <c:xMode val="edge"/>
          <c:yMode val="edge"/>
          <c:x val="0.29350165792272565"/>
          <c:y val="0.10884353741496598"/>
        </c:manualLayout>
      </c:layout>
      <c:overlay val="1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'Tablero L4'!$R$53</c:f>
              <c:strCache>
                <c:ptCount val="1"/>
                <c:pt idx="0">
                  <c:v>≥ 80%</c:v>
                </c:pt>
              </c:strCache>
            </c:strRef>
          </c:tx>
          <c:spPr>
            <a:solidFill>
              <a:srgbClr val="12805C"/>
            </a:solidFill>
            <a:ln w="12700">
              <a:solidFill>
                <a:srgbClr val="12805C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L4'!$Q$54:$Q$65</c:f>
              <c:strCache>
                <c:ptCount val="12"/>
                <c:pt idx="0">
                  <c:v>Planeación</c:v>
                </c:pt>
                <c:pt idx="1">
                  <c:v>Talento Humano</c:v>
                </c:pt>
                <c:pt idx="2">
                  <c:v>Rectoría</c:v>
                </c:pt>
                <c:pt idx="3">
                  <c:v>Secretaría General</c:v>
                </c:pt>
                <c:pt idx="4">
                  <c:v>Calidad</c:v>
                </c:pt>
                <c:pt idx="5">
                  <c:v>Coordinación financiera</c:v>
                </c:pt>
                <c:pt idx="6">
                  <c:v>Dirección Administrativa</c:v>
                </c:pt>
                <c:pt idx="7">
                  <c:v>TIC</c:v>
                </c:pt>
                <c:pt idx="8">
                  <c:v>Gestión Documental</c:v>
                </c:pt>
                <c:pt idx="9">
                  <c:v>Comunicaciones</c:v>
                </c:pt>
                <c:pt idx="10">
                  <c:v>Control Interno</c:v>
                </c:pt>
                <c:pt idx="11">
                  <c:v>Extensión</c:v>
                </c:pt>
              </c:strCache>
            </c:strRef>
          </c:cat>
          <c:val>
            <c:numRef>
              <c:f>'Tablero L4'!$R$54:$R$65</c:f>
              <c:numCache>
                <c:formatCode>General</c:formatCode>
                <c:ptCount val="12"/>
                <c:pt idx="0">
                  <c:v>7</c:v>
                </c:pt>
                <c:pt idx="1">
                  <c:v>2</c:v>
                </c:pt>
                <c:pt idx="2">
                  <c:v>0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12805C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59A-4033-AC89-C437D077EFF5}"/>
            </c:ext>
          </c:extLst>
        </c:ser>
        <c:ser>
          <c:idx val="1"/>
          <c:order val="1"/>
          <c:tx>
            <c:strRef>
              <c:f>'Tablero L4'!$S$53</c:f>
              <c:strCache>
                <c:ptCount val="1"/>
                <c:pt idx="0">
                  <c:v>50–79%</c:v>
                </c:pt>
              </c:strCache>
            </c:strRef>
          </c:tx>
          <c:spPr>
            <a:solidFill>
              <a:srgbClr val="C77F0A"/>
            </a:solidFill>
            <a:ln w="12700">
              <a:solidFill>
                <a:srgbClr val="C77F0A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L4'!$Q$54:$Q$65</c:f>
              <c:strCache>
                <c:ptCount val="12"/>
                <c:pt idx="0">
                  <c:v>Planeación</c:v>
                </c:pt>
                <c:pt idx="1">
                  <c:v>Talento Humano</c:v>
                </c:pt>
                <c:pt idx="2">
                  <c:v>Rectoría</c:v>
                </c:pt>
                <c:pt idx="3">
                  <c:v>Secretaría General</c:v>
                </c:pt>
                <c:pt idx="4">
                  <c:v>Calidad</c:v>
                </c:pt>
                <c:pt idx="5">
                  <c:v>Coordinación financiera</c:v>
                </c:pt>
                <c:pt idx="6">
                  <c:v>Dirección Administrativa</c:v>
                </c:pt>
                <c:pt idx="7">
                  <c:v>TIC</c:v>
                </c:pt>
                <c:pt idx="8">
                  <c:v>Gestión Documental</c:v>
                </c:pt>
                <c:pt idx="9">
                  <c:v>Comunicaciones</c:v>
                </c:pt>
                <c:pt idx="10">
                  <c:v>Control Interno</c:v>
                </c:pt>
                <c:pt idx="11">
                  <c:v>Extensión</c:v>
                </c:pt>
              </c:strCache>
            </c:strRef>
          </c:cat>
          <c:val>
            <c:numRef>
              <c:f>'Tablero L4'!$S$54:$S$65</c:f>
              <c:numCache>
                <c:formatCode>General</c:formatCode>
                <c:ptCount val="12"/>
                <c:pt idx="0">
                  <c:v>2</c:v>
                </c:pt>
                <c:pt idx="1">
                  <c:v>7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C77F0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59A-4033-AC89-C437D077EFF5}"/>
            </c:ext>
          </c:extLst>
        </c:ser>
        <c:ser>
          <c:idx val="2"/>
          <c:order val="2"/>
          <c:tx>
            <c:strRef>
              <c:f>'Tablero L4'!$T$53</c:f>
              <c:strCache>
                <c:ptCount val="1"/>
                <c:pt idx="0">
                  <c:v>&lt; 50%</c:v>
                </c:pt>
              </c:strCache>
            </c:strRef>
          </c:tx>
          <c:spPr>
            <a:solidFill>
              <a:srgbClr val="9E2B25"/>
            </a:solidFill>
            <a:ln w="12700">
              <a:solidFill>
                <a:srgbClr val="9E2B25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L4'!$Q$54:$Q$65</c:f>
              <c:strCache>
                <c:ptCount val="12"/>
                <c:pt idx="0">
                  <c:v>Planeación</c:v>
                </c:pt>
                <c:pt idx="1">
                  <c:v>Talento Humano</c:v>
                </c:pt>
                <c:pt idx="2">
                  <c:v>Rectoría</c:v>
                </c:pt>
                <c:pt idx="3">
                  <c:v>Secretaría General</c:v>
                </c:pt>
                <c:pt idx="4">
                  <c:v>Calidad</c:v>
                </c:pt>
                <c:pt idx="5">
                  <c:v>Coordinación financiera</c:v>
                </c:pt>
                <c:pt idx="6">
                  <c:v>Dirección Administrativa</c:v>
                </c:pt>
                <c:pt idx="7">
                  <c:v>TIC</c:v>
                </c:pt>
                <c:pt idx="8">
                  <c:v>Gestión Documental</c:v>
                </c:pt>
                <c:pt idx="9">
                  <c:v>Comunicaciones</c:v>
                </c:pt>
                <c:pt idx="10">
                  <c:v>Control Interno</c:v>
                </c:pt>
                <c:pt idx="11">
                  <c:v>Extensión</c:v>
                </c:pt>
              </c:strCache>
            </c:strRef>
          </c:cat>
          <c:val>
            <c:numRef>
              <c:f>'Tablero L4'!$T$54:$T$65</c:f>
              <c:numCache>
                <c:formatCode>General</c:formatCode>
                <c:ptCount val="12"/>
                <c:pt idx="0">
                  <c:v>9</c:v>
                </c:pt>
                <c:pt idx="1">
                  <c:v>4</c:v>
                </c:pt>
                <c:pt idx="2">
                  <c:v>7</c:v>
                </c:pt>
                <c:pt idx="3">
                  <c:v>2</c:v>
                </c:pt>
                <c:pt idx="4">
                  <c:v>5</c:v>
                </c:pt>
                <c:pt idx="5">
                  <c:v>6</c:v>
                </c:pt>
                <c:pt idx="6">
                  <c:v>5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9E2B2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859A-4033-AC89-C437D077EFF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1"/>
        </c:dLbls>
        <c:gapWidth val="45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3710761750694902"/>
          <c:y val="0.59835743746317427"/>
          <c:w val="0.31170967136485916"/>
          <c:h val="6.1506508115057049E-2"/>
        </c:manualLayout>
      </c:layout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s-CO"/>
              <a:t>¿Lo rezagado es lo costoso? Composición según recursos requeridos</a:t>
            </a:r>
          </a:p>
        </c:rich>
      </c:tx>
      <c:layout>
        <c:manualLayout>
          <c:xMode val="edge"/>
          <c:yMode val="edge"/>
          <c:x val="0.1405436781609195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414272030651342"/>
          <c:y val="9.6930409356725145E-2"/>
          <c:w val="0.83909482758620713"/>
          <c:h val="0.86184093567251452"/>
        </c:manualLayout>
      </c:layout>
      <c:barChart>
        <c:barDir val="col"/>
        <c:grouping val="percentStacked"/>
        <c:varyColors val="1"/>
        <c:ser>
          <c:idx val="0"/>
          <c:order val="0"/>
          <c:tx>
            <c:strRef>
              <c:f>'Tablero L4'!$R$69</c:f>
              <c:strCache>
                <c:ptCount val="1"/>
                <c:pt idx="0">
                  <c:v>≥ 80%</c:v>
                </c:pt>
              </c:strCache>
            </c:strRef>
          </c:tx>
          <c:spPr>
            <a:solidFill>
              <a:srgbClr val="12805C"/>
            </a:solidFill>
            <a:ln w="12700">
              <a:solidFill>
                <a:srgbClr val="12805C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L4'!$Q$70:$Q$72</c:f>
              <c:strCache>
                <c:ptCount val="3"/>
                <c:pt idx="0">
                  <c:v>$  Bajo</c:v>
                </c:pt>
                <c:pt idx="1">
                  <c:v>$$  Medio</c:v>
                </c:pt>
                <c:pt idx="2">
                  <c:v>$$$  Alto</c:v>
                </c:pt>
              </c:strCache>
            </c:strRef>
          </c:cat>
          <c:val>
            <c:numRef>
              <c:f>'Tablero L4'!$R$70:$R$72</c:f>
              <c:numCache>
                <c:formatCode>General</c:formatCode>
                <c:ptCount val="3"/>
                <c:pt idx="0">
                  <c:v>15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12805C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5CD-4286-828F-FEFBADB90D65}"/>
            </c:ext>
          </c:extLst>
        </c:ser>
        <c:ser>
          <c:idx val="1"/>
          <c:order val="1"/>
          <c:tx>
            <c:strRef>
              <c:f>'Tablero L4'!$S$69</c:f>
              <c:strCache>
                <c:ptCount val="1"/>
                <c:pt idx="0">
                  <c:v>50–79%</c:v>
                </c:pt>
              </c:strCache>
            </c:strRef>
          </c:tx>
          <c:spPr>
            <a:solidFill>
              <a:srgbClr val="C77F0A"/>
            </a:solidFill>
            <a:ln w="12700">
              <a:solidFill>
                <a:srgbClr val="C77F0A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L4'!$Q$70:$Q$72</c:f>
              <c:strCache>
                <c:ptCount val="3"/>
                <c:pt idx="0">
                  <c:v>$  Bajo</c:v>
                </c:pt>
                <c:pt idx="1">
                  <c:v>$$  Medio</c:v>
                </c:pt>
                <c:pt idx="2">
                  <c:v>$$$  Alto</c:v>
                </c:pt>
              </c:strCache>
            </c:strRef>
          </c:cat>
          <c:val>
            <c:numRef>
              <c:f>'Tablero L4'!$S$70:$S$72</c:f>
              <c:numCache>
                <c:formatCode>General</c:formatCode>
                <c:ptCount val="3"/>
                <c:pt idx="0">
                  <c:v>14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C77F0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5CD-4286-828F-FEFBADB90D65}"/>
            </c:ext>
          </c:extLst>
        </c:ser>
        <c:ser>
          <c:idx val="2"/>
          <c:order val="2"/>
          <c:tx>
            <c:strRef>
              <c:f>'Tablero L4'!$T$69</c:f>
              <c:strCache>
                <c:ptCount val="1"/>
                <c:pt idx="0">
                  <c:v>&lt; 50%</c:v>
                </c:pt>
              </c:strCache>
            </c:strRef>
          </c:tx>
          <c:spPr>
            <a:solidFill>
              <a:srgbClr val="9E2B25"/>
            </a:solidFill>
            <a:ln w="12700">
              <a:solidFill>
                <a:srgbClr val="9E2B25"/>
              </a:solidFill>
              <a:prstDash val="solid"/>
            </a:ln>
          </c:spPr>
          <c:invertIfNegative val="1"/>
          <c:dLbls>
            <c:numFmt formatCode="0;;;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'Tablero L4'!$Q$70:$Q$72</c:f>
              <c:strCache>
                <c:ptCount val="3"/>
                <c:pt idx="0">
                  <c:v>$  Bajo</c:v>
                </c:pt>
                <c:pt idx="1">
                  <c:v>$$  Medio</c:v>
                </c:pt>
                <c:pt idx="2">
                  <c:v>$$$  Alto</c:v>
                </c:pt>
              </c:strCache>
            </c:strRef>
          </c:cat>
          <c:val>
            <c:numRef>
              <c:f>'Tablero L4'!$T$70:$T$72</c:f>
              <c:numCache>
                <c:formatCode>General</c:formatCode>
                <c:ptCount val="3"/>
                <c:pt idx="0">
                  <c:v>32</c:v>
                </c:pt>
                <c:pt idx="1">
                  <c:v>9</c:v>
                </c:pt>
                <c:pt idx="2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9E2B2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55CD-4286-828F-FEFBADB90D6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1"/>
        </c:dLbls>
        <c:gapWidth val="90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405996168582374"/>
          <c:y val="4.9048830409356689E-2"/>
          <c:w val="0.3340637931034483"/>
          <c:h val="6.7150000000000001E-2"/>
        </c:manualLayout>
      </c:layout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440971</xdr:colOff>
      <xdr:row>0</xdr:row>
      <xdr:rowOff>246943</xdr:rowOff>
    </xdr:from>
    <xdr:to>
      <xdr:col>12</xdr:col>
      <xdr:colOff>981498</xdr:colOff>
      <xdr:row>2</xdr:row>
      <xdr:rowOff>137583</xdr:rowOff>
    </xdr:to>
    <xdr:pic>
      <xdr:nvPicPr>
        <xdr:cNvPr id="5" name="Gráfico 4" descr="Flecha: vuelta en U horizontal con relleno sólid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6471" y="246943"/>
          <a:ext cx="540527" cy="54680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793751</xdr:colOff>
      <xdr:row>50</xdr:row>
      <xdr:rowOff>0</xdr:rowOff>
    </xdr:from>
    <xdr:to>
      <xdr:col>0</xdr:col>
      <xdr:colOff>1534585</xdr:colOff>
      <xdr:row>54</xdr:row>
      <xdr:rowOff>38316</xdr:rowOff>
    </xdr:to>
    <xdr:pic>
      <xdr:nvPicPr>
        <xdr:cNvPr id="3" name="Gráfico 2" descr="Casa con relleno sólid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3751" y="24187507"/>
          <a:ext cx="740834" cy="75798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67732</xdr:colOff>
      <xdr:row>0</xdr:row>
      <xdr:rowOff>0</xdr:rowOff>
    </xdr:from>
    <xdr:to>
      <xdr:col>0</xdr:col>
      <xdr:colOff>2709332</xdr:colOff>
      <xdr:row>3</xdr:row>
      <xdr:rowOff>103053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307" b="14062"/>
        <a:stretch>
          <a:fillRect/>
        </a:stretch>
      </xdr:blipFill>
      <xdr:spPr bwMode="auto">
        <a:xfrm>
          <a:off x="67732" y="0"/>
          <a:ext cx="2641600" cy="132225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440971</xdr:colOff>
      <xdr:row>0</xdr:row>
      <xdr:rowOff>246943</xdr:rowOff>
    </xdr:from>
    <xdr:to>
      <xdr:col>12</xdr:col>
      <xdr:colOff>981498</xdr:colOff>
      <xdr:row>2</xdr:row>
      <xdr:rowOff>137583</xdr:rowOff>
    </xdr:to>
    <xdr:pic>
      <xdr:nvPicPr>
        <xdr:cNvPr id="2" name="Gráfico 1" descr="Flecha: vuelta en U horizontal con relleno sólid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95771" y="246943"/>
          <a:ext cx="540527" cy="5307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915671</xdr:colOff>
      <xdr:row>70</xdr:row>
      <xdr:rowOff>0</xdr:rowOff>
    </xdr:from>
    <xdr:to>
      <xdr:col>0</xdr:col>
      <xdr:colOff>1656505</xdr:colOff>
      <xdr:row>74</xdr:row>
      <xdr:rowOff>38316</xdr:rowOff>
    </xdr:to>
    <xdr:pic>
      <xdr:nvPicPr>
        <xdr:cNvPr id="3" name="Gráfico 2" descr="Casa con relleno sólid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5671" y="27539460"/>
          <a:ext cx="740834" cy="72919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67732</xdr:colOff>
      <xdr:row>0</xdr:row>
      <xdr:rowOff>0</xdr:rowOff>
    </xdr:from>
    <xdr:to>
      <xdr:col>0</xdr:col>
      <xdr:colOff>2709332</xdr:colOff>
      <xdr:row>3</xdr:row>
      <xdr:rowOff>103053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307" b="14062"/>
        <a:stretch>
          <a:fillRect/>
        </a:stretch>
      </xdr:blipFill>
      <xdr:spPr bwMode="auto">
        <a:xfrm>
          <a:off x="67732" y="0"/>
          <a:ext cx="2641600" cy="131463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440971</xdr:colOff>
      <xdr:row>0</xdr:row>
      <xdr:rowOff>246943</xdr:rowOff>
    </xdr:from>
    <xdr:to>
      <xdr:col>12</xdr:col>
      <xdr:colOff>981498</xdr:colOff>
      <xdr:row>2</xdr:row>
      <xdr:rowOff>137583</xdr:rowOff>
    </xdr:to>
    <xdr:pic>
      <xdr:nvPicPr>
        <xdr:cNvPr id="2" name="Gráfico 1" descr="Flecha: vuelta en U horizontal con relleno sólid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95771" y="246943"/>
          <a:ext cx="540527" cy="5307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793751</xdr:colOff>
      <xdr:row>50</xdr:row>
      <xdr:rowOff>0</xdr:rowOff>
    </xdr:from>
    <xdr:to>
      <xdr:col>0</xdr:col>
      <xdr:colOff>1534585</xdr:colOff>
      <xdr:row>54</xdr:row>
      <xdr:rowOff>38317</xdr:rowOff>
    </xdr:to>
    <xdr:pic>
      <xdr:nvPicPr>
        <xdr:cNvPr id="3" name="Gráfico 2" descr="Casa con relleno sólid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3751" y="24694660"/>
          <a:ext cx="740834" cy="73935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67732</xdr:colOff>
      <xdr:row>0</xdr:row>
      <xdr:rowOff>0</xdr:rowOff>
    </xdr:from>
    <xdr:to>
      <xdr:col>0</xdr:col>
      <xdr:colOff>2709332</xdr:colOff>
      <xdr:row>3</xdr:row>
      <xdr:rowOff>103053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307" b="14062"/>
        <a:stretch>
          <a:fillRect/>
        </a:stretch>
      </xdr:blipFill>
      <xdr:spPr bwMode="auto">
        <a:xfrm>
          <a:off x="67732" y="0"/>
          <a:ext cx="2641600" cy="131463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440971</xdr:colOff>
      <xdr:row>0</xdr:row>
      <xdr:rowOff>246943</xdr:rowOff>
    </xdr:from>
    <xdr:to>
      <xdr:col>12</xdr:col>
      <xdr:colOff>981498</xdr:colOff>
      <xdr:row>2</xdr:row>
      <xdr:rowOff>137583</xdr:rowOff>
    </xdr:to>
    <xdr:pic>
      <xdr:nvPicPr>
        <xdr:cNvPr id="2" name="Gráfico 1" descr="Flecha: vuelta en U horizontal con relleno sólid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95771" y="246943"/>
          <a:ext cx="540527" cy="5307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793751</xdr:colOff>
      <xdr:row>98</xdr:row>
      <xdr:rowOff>0</xdr:rowOff>
    </xdr:from>
    <xdr:to>
      <xdr:col>0</xdr:col>
      <xdr:colOff>1534585</xdr:colOff>
      <xdr:row>102</xdr:row>
      <xdr:rowOff>38316</xdr:rowOff>
    </xdr:to>
    <xdr:pic>
      <xdr:nvPicPr>
        <xdr:cNvPr id="3" name="Gráfico 2" descr="Casa con relleno sólido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3751" y="24694660"/>
          <a:ext cx="740834" cy="73935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67732</xdr:colOff>
      <xdr:row>0</xdr:row>
      <xdr:rowOff>0</xdr:rowOff>
    </xdr:from>
    <xdr:to>
      <xdr:col>0</xdr:col>
      <xdr:colOff>2709332</xdr:colOff>
      <xdr:row>3</xdr:row>
      <xdr:rowOff>103053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1307" b="14062"/>
        <a:stretch>
          <a:fillRect/>
        </a:stretch>
      </xdr:blipFill>
      <xdr:spPr bwMode="auto">
        <a:xfrm>
          <a:off x="67732" y="0"/>
          <a:ext cx="2641600" cy="1314633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</xdr:row>
      <xdr:rowOff>0</xdr:rowOff>
    </xdr:from>
    <xdr:ext cx="4140000" cy="295199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552450</xdr:colOff>
      <xdr:row>9</xdr:row>
      <xdr:rowOff>12700</xdr:rowOff>
    </xdr:from>
    <xdr:ext cx="5747550" cy="2298699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26</xdr:row>
      <xdr:rowOff>0</xdr:rowOff>
    </xdr:from>
    <xdr:ext cx="5220000" cy="2951999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0</xdr:colOff>
      <xdr:row>26</xdr:row>
      <xdr:rowOff>0</xdr:rowOff>
    </xdr:from>
    <xdr:ext cx="5220000" cy="2951999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</xdr:col>
      <xdr:colOff>0</xdr:colOff>
      <xdr:row>41</xdr:row>
      <xdr:rowOff>133350</xdr:rowOff>
    </xdr:from>
    <xdr:ext cx="5594350" cy="37338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7</xdr:col>
      <xdr:colOff>158750</xdr:colOff>
      <xdr:row>42</xdr:row>
      <xdr:rowOff>63500</xdr:rowOff>
    </xdr:from>
    <xdr:ext cx="5220000" cy="3420000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345" displayName="Tabla1345" ref="J59:J62" totalsRowShown="0" headerRowDxfId="27" headerRowBorderDxfId="26" tableBorderDxfId="25" totalsRowBorderDxfId="24">
  <autoFilter ref="J59:J62" xr:uid="{00000000-0009-0000-0100-000001000000}"/>
  <tableColumns count="1">
    <tableColumn id="1" xr3:uid="{00000000-0010-0000-0000-000001000000}" name="LISTA 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134" displayName="Tabla134" ref="H76:H79" totalsRowShown="0" headerRowDxfId="23" headerRowBorderDxfId="22" tableBorderDxfId="21" totalsRowBorderDxfId="20">
  <autoFilter ref="H76:H79" xr:uid="{00000000-0009-0000-0100-000002000000}"/>
  <tableColumns count="1">
    <tableColumn id="1" xr3:uid="{00000000-0010-0000-0100-000001000000}" name="LISTA 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13" displayName="Tabla13" ref="J53:J56" totalsRowShown="0" headerRowDxfId="19" headerRowBorderDxfId="18" tableBorderDxfId="17" totalsRowBorderDxfId="16">
  <autoFilter ref="J53:J56" xr:uid="{00000000-0009-0000-0100-000003000000}"/>
  <tableColumns count="1">
    <tableColumn id="1" xr3:uid="{00000000-0010-0000-0200-000001000000}" name="LISTA 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1" displayName="Tabla1" ref="J107:J110" totalsRowShown="0" headerRowDxfId="15" headerRowBorderDxfId="14" tableBorderDxfId="13" totalsRowBorderDxfId="12">
  <autoFilter ref="J107:J110" xr:uid="{00000000-0009-0000-0100-000004000000}"/>
  <tableColumns count="1">
    <tableColumn id="1" xr3:uid="{00000000-0010-0000-0300-000001000000}" name="LISTA 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l1nk.com/o1sbsen" TargetMode="External"/><Relationship Id="rId13" Type="http://schemas.openxmlformats.org/officeDocument/2006/relationships/hyperlink" Target="../../../../:x:/g/personal/planeacion_iubello_edu_co/IQDomHa3QHa1SKElmsJpzfnqAYgpPGA6U3cHPifkfSVGYEE?e=g8mQAW" TargetMode="External"/><Relationship Id="rId18" Type="http://schemas.openxmlformats.org/officeDocument/2006/relationships/drawing" Target="../drawings/drawing4.xml"/><Relationship Id="rId3" Type="http://schemas.openxmlformats.org/officeDocument/2006/relationships/hyperlink" Target="https://sl1nk.com/o1sbsen" TargetMode="External"/><Relationship Id="rId7" Type="http://schemas.openxmlformats.org/officeDocument/2006/relationships/hyperlink" Target="https://sl1nk.com/o1sbsen" TargetMode="External"/><Relationship Id="rId12" Type="http://schemas.openxmlformats.org/officeDocument/2006/relationships/hyperlink" Target="../../../../:b:/g/personal/planeacion_iubello_edu_co/IQBNGYQiUwDzSYawYh2WBepGAS-1RbsIE78B6K3yevmwhI8?e=KvkDyW" TargetMode="External"/><Relationship Id="rId17" Type="http://schemas.openxmlformats.org/officeDocument/2006/relationships/hyperlink" Target="../../../../:b:/g/personal/planeacion_iubello_edu_co/IQDmBPUcZ2UBSId4KPC8iSZcARayPD7_kamaI4f8Pf0iHkg?e=6dWXt9" TargetMode="External"/><Relationship Id="rId2" Type="http://schemas.openxmlformats.org/officeDocument/2006/relationships/hyperlink" Target="https://sl1nk.com/o1sbsen" TargetMode="External"/><Relationship Id="rId16" Type="http://schemas.openxmlformats.org/officeDocument/2006/relationships/hyperlink" Target="../../../../:w:/g/personal/planeacion_iubello_edu_co/IQAzIW_0qnRXTaYKGnPhjNHyAekWixS1eFjnwCDExTzxSrU?e=lKjKcz" TargetMode="External"/><Relationship Id="rId1" Type="http://schemas.openxmlformats.org/officeDocument/2006/relationships/hyperlink" Target="file:///C:\Users\Downloads\Normograma%20RECTORIA.xlsx" TargetMode="External"/><Relationship Id="rId6" Type="http://schemas.openxmlformats.org/officeDocument/2006/relationships/hyperlink" Target="https://sl1nk.com/o1sbsen" TargetMode="External"/><Relationship Id="rId11" Type="http://schemas.openxmlformats.org/officeDocument/2006/relationships/hyperlink" Target="../../../../:b:/g/personal/planeacion_iubello_edu_co/IQBNGYQiUwDzSYawYh2WBepGAS-1RbsIE78B6K3yevmwhI8?e=KvkDyW" TargetMode="External"/><Relationship Id="rId5" Type="http://schemas.openxmlformats.org/officeDocument/2006/relationships/hyperlink" Target="https://sl1nk.com/o1sbsen" TargetMode="External"/><Relationship Id="rId15" Type="http://schemas.openxmlformats.org/officeDocument/2006/relationships/hyperlink" Target="../../../../:w:/g/personal/planeacion_iubello_edu_co/IQB6PqB7AK34SLeW1-goh3iZATAJgmfk3YNB7NdtyhXSWpI?e=vA1gia" TargetMode="External"/><Relationship Id="rId10" Type="http://schemas.openxmlformats.org/officeDocument/2006/relationships/hyperlink" Target="../../../../:b:/g/personal/planeacion_iubello_edu_co/IQAzMN1v4i3yRIH7ggWS6eHJASslKzKxc0k4kR2cziX5KGM?e=jgzoN4" TargetMode="External"/><Relationship Id="rId19" Type="http://schemas.openxmlformats.org/officeDocument/2006/relationships/table" Target="../tables/table4.xml"/><Relationship Id="rId4" Type="http://schemas.openxmlformats.org/officeDocument/2006/relationships/hyperlink" Target="https://sl1nk.com/o1sbsen" TargetMode="External"/><Relationship Id="rId9" Type="http://schemas.openxmlformats.org/officeDocument/2006/relationships/hyperlink" Target="../../../../:f:/g/personal/planeacion_iubello_edu_co/IgBbpOIrRlKPS6lEdqAxj0jlAYXTSY7tE4uPYeFS3REFS4g?e=4c8Wb6" TargetMode="External"/><Relationship Id="rId14" Type="http://schemas.openxmlformats.org/officeDocument/2006/relationships/hyperlink" Target="../../../../:w:/g/personal/planeacion_iubello_edu_co/IQD8kpDGCt65SKjJfrCPn_bEAb1-d2q-PMbcE3R6qPj6zuw?e=BKW83I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3"/>
  <sheetViews>
    <sheetView topLeftCell="A33" zoomScale="112" zoomScaleNormal="112" workbookViewId="0">
      <selection activeCell="B35" sqref="B35:B43"/>
    </sheetView>
  </sheetViews>
  <sheetFormatPr baseColWidth="10" defaultColWidth="11" defaultRowHeight="14.25" x14ac:dyDescent="0.2"/>
  <cols>
    <col min="1" max="1" width="45" customWidth="1"/>
    <col min="2" max="2" width="30.125" bestFit="1" customWidth="1"/>
    <col min="3" max="3" width="32.375" bestFit="1" customWidth="1"/>
    <col min="4" max="4" width="9.375" customWidth="1"/>
    <col min="5" max="5" width="9.5" customWidth="1"/>
    <col min="6" max="6" width="8.875" customWidth="1"/>
    <col min="7" max="7" width="10.5" customWidth="1"/>
    <col min="8" max="8" width="9.625" customWidth="1"/>
    <col min="9" max="9" width="18.5" customWidth="1"/>
  </cols>
  <sheetData>
    <row r="1" spans="1:30" s="3" customFormat="1" ht="25.5" customHeight="1" x14ac:dyDescent="0.25">
      <c r="A1" s="232" t="e">
        <v>#VALUE!</v>
      </c>
      <c r="B1" s="246"/>
      <c r="C1" s="238" t="s">
        <v>0</v>
      </c>
      <c r="D1" s="239"/>
      <c r="E1" s="239"/>
      <c r="F1" s="239"/>
      <c r="G1" s="239"/>
      <c r="H1" s="239"/>
      <c r="I1" s="239"/>
      <c r="J1" s="239"/>
      <c r="K1" s="239"/>
      <c r="L1" s="239"/>
      <c r="M1" s="24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15"/>
      <c r="AD1" s="215"/>
    </row>
    <row r="2" spans="1:30" s="3" customFormat="1" ht="25.5" customHeight="1" x14ac:dyDescent="0.25">
      <c r="A2" s="233"/>
      <c r="B2" s="247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15"/>
      <c r="AD2" s="215"/>
    </row>
    <row r="3" spans="1:30" s="3" customFormat="1" ht="38.25" customHeight="1" x14ac:dyDescent="0.25">
      <c r="A3" s="234"/>
      <c r="B3" s="248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15"/>
      <c r="AD3" s="215"/>
    </row>
    <row r="4" spans="1:30" s="209" customFormat="1" ht="15" customHeight="1" x14ac:dyDescent="0.2">
      <c r="A4" s="250"/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</row>
    <row r="5" spans="1:30" s="209" customFormat="1" ht="8.25" customHeight="1" x14ac:dyDescent="0.2">
      <c r="A5" s="250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</row>
    <row r="6" spans="1:30" ht="26.45" customHeight="1" x14ac:dyDescent="0.2">
      <c r="A6" s="38" t="s">
        <v>1</v>
      </c>
      <c r="B6" s="38" t="s">
        <v>2</v>
      </c>
      <c r="C6" s="38" t="s">
        <v>3</v>
      </c>
      <c r="D6" s="39">
        <v>2026</v>
      </c>
      <c r="E6" s="39">
        <v>2027</v>
      </c>
      <c r="F6" s="39">
        <v>2028</v>
      </c>
      <c r="G6" s="39">
        <v>2029</v>
      </c>
      <c r="H6" s="39" t="s">
        <v>4</v>
      </c>
      <c r="I6" s="39" t="s">
        <v>5</v>
      </c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</row>
    <row r="7" spans="1:30" ht="27.6" customHeight="1" x14ac:dyDescent="0.2">
      <c r="A7" s="235" t="s">
        <v>6</v>
      </c>
      <c r="B7" s="249" t="s">
        <v>7</v>
      </c>
      <c r="C7" s="12" t="s">
        <v>8</v>
      </c>
      <c r="D7" s="10">
        <v>80</v>
      </c>
      <c r="E7" s="8">
        <v>320</v>
      </c>
      <c r="F7" s="8">
        <v>440</v>
      </c>
      <c r="G7" s="8">
        <v>660</v>
      </c>
      <c r="H7" s="8">
        <f>SUM(D7:G7)</f>
        <v>1500</v>
      </c>
      <c r="I7" s="8" t="s">
        <v>9</v>
      </c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</row>
    <row r="8" spans="1:30" x14ac:dyDescent="0.2">
      <c r="A8" s="236"/>
      <c r="B8" s="236"/>
      <c r="C8" s="43" t="s">
        <v>10</v>
      </c>
      <c r="D8" s="8">
        <v>0</v>
      </c>
      <c r="E8" s="9">
        <v>0.7</v>
      </c>
      <c r="F8" s="9">
        <v>0.75</v>
      </c>
      <c r="G8" s="9">
        <v>0.8</v>
      </c>
      <c r="H8" s="9">
        <f>G8</f>
        <v>0.8</v>
      </c>
      <c r="I8" s="9" t="s">
        <v>11</v>
      </c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</row>
    <row r="9" spans="1:30" ht="27.6" customHeight="1" x14ac:dyDescent="0.2">
      <c r="A9" s="236"/>
      <c r="B9" s="236"/>
      <c r="C9" s="12" t="s">
        <v>12</v>
      </c>
      <c r="D9" s="8">
        <v>0</v>
      </c>
      <c r="E9" s="8">
        <v>0</v>
      </c>
      <c r="F9" s="8">
        <v>0</v>
      </c>
      <c r="G9" s="9">
        <v>0.5</v>
      </c>
      <c r="H9" s="9">
        <f>G9</f>
        <v>0.5</v>
      </c>
      <c r="I9" s="9" t="s">
        <v>9</v>
      </c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</row>
    <row r="10" spans="1:30" ht="28.5" customHeight="1" x14ac:dyDescent="0.2">
      <c r="A10" s="236"/>
      <c r="B10" s="236"/>
      <c r="C10" s="13" t="s">
        <v>13</v>
      </c>
      <c r="D10" s="10">
        <v>1</v>
      </c>
      <c r="E10" s="10">
        <v>4</v>
      </c>
      <c r="F10" s="10">
        <v>3</v>
      </c>
      <c r="G10" s="10">
        <v>3</v>
      </c>
      <c r="H10" s="10">
        <f>SUM(D10:G10)</f>
        <v>11</v>
      </c>
      <c r="I10" s="10" t="s">
        <v>9</v>
      </c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</row>
    <row r="11" spans="1:30" ht="26.45" customHeight="1" x14ac:dyDescent="0.2">
      <c r="A11" s="236"/>
      <c r="B11" s="236"/>
      <c r="C11" s="13" t="s">
        <v>14</v>
      </c>
      <c r="D11" s="45">
        <v>0.4</v>
      </c>
      <c r="E11" s="45">
        <v>0.45</v>
      </c>
      <c r="F11" s="45">
        <v>0.5</v>
      </c>
      <c r="G11" s="45">
        <v>0.6</v>
      </c>
      <c r="H11" s="9">
        <v>0.6</v>
      </c>
      <c r="I11" s="9" t="s">
        <v>15</v>
      </c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</row>
    <row r="12" spans="1:30" ht="26.25" customHeight="1" x14ac:dyDescent="0.2">
      <c r="A12" s="236"/>
      <c r="B12" s="236"/>
      <c r="C12" s="13" t="s">
        <v>16</v>
      </c>
      <c r="D12" s="106">
        <v>0</v>
      </c>
      <c r="E12" s="45">
        <v>0.8</v>
      </c>
      <c r="F12" s="45">
        <v>0.82</v>
      </c>
      <c r="G12" s="45">
        <v>0.85</v>
      </c>
      <c r="H12" s="9">
        <f>G12</f>
        <v>0.85</v>
      </c>
      <c r="I12" s="9" t="s">
        <v>17</v>
      </c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</row>
    <row r="13" spans="1:30" ht="27.6" customHeight="1" x14ac:dyDescent="0.2">
      <c r="A13" s="236"/>
      <c r="B13" s="236"/>
      <c r="C13" s="13" t="s">
        <v>18</v>
      </c>
      <c r="D13" s="45">
        <v>0.15</v>
      </c>
      <c r="E13" s="45">
        <v>0.2</v>
      </c>
      <c r="F13" s="45">
        <v>0.25</v>
      </c>
      <c r="G13" s="45">
        <v>0.3</v>
      </c>
      <c r="H13" s="9">
        <f>G13</f>
        <v>0.3</v>
      </c>
      <c r="I13" s="9" t="s">
        <v>19</v>
      </c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</row>
    <row r="14" spans="1:30" ht="19.899999999999999" customHeight="1" x14ac:dyDescent="0.2">
      <c r="A14" s="237"/>
      <c r="B14" s="237"/>
      <c r="C14" s="13" t="s">
        <v>20</v>
      </c>
      <c r="D14" s="44">
        <v>0</v>
      </c>
      <c r="E14" s="44">
        <v>0</v>
      </c>
      <c r="F14" s="44">
        <v>0</v>
      </c>
      <c r="G14" s="45">
        <v>0.4</v>
      </c>
      <c r="H14" s="45">
        <v>0.4</v>
      </c>
      <c r="I14" s="45" t="s">
        <v>11</v>
      </c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</row>
    <row r="15" spans="1:30" ht="27.6" customHeight="1" x14ac:dyDescent="0.2">
      <c r="A15" s="245" t="s">
        <v>21</v>
      </c>
      <c r="B15" s="251" t="s">
        <v>22</v>
      </c>
      <c r="C15" s="43" t="s">
        <v>23</v>
      </c>
      <c r="D15" s="42">
        <v>2</v>
      </c>
      <c r="E15" s="44">
        <v>2</v>
      </c>
      <c r="F15" s="44">
        <v>3</v>
      </c>
      <c r="G15" s="44">
        <v>5</v>
      </c>
      <c r="H15" s="8">
        <f>G15</f>
        <v>5</v>
      </c>
      <c r="I15" s="8" t="s">
        <v>9</v>
      </c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</row>
    <row r="16" spans="1:30" ht="27.6" customHeight="1" x14ac:dyDescent="0.2">
      <c r="A16" s="236"/>
      <c r="B16" s="236"/>
      <c r="C16" s="43" t="s">
        <v>24</v>
      </c>
      <c r="D16" s="44">
        <v>2</v>
      </c>
      <c r="E16" s="44">
        <v>6</v>
      </c>
      <c r="F16" s="44">
        <v>10</v>
      </c>
      <c r="G16" s="44">
        <v>15</v>
      </c>
      <c r="H16" s="55">
        <f>G16</f>
        <v>15</v>
      </c>
      <c r="I16" s="55" t="s">
        <v>19</v>
      </c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</row>
    <row r="17" spans="1:9" ht="27.6" customHeight="1" x14ac:dyDescent="0.2">
      <c r="A17" s="236"/>
      <c r="B17" s="236"/>
      <c r="C17" s="43" t="s">
        <v>25</v>
      </c>
      <c r="D17" s="44">
        <v>2</v>
      </c>
      <c r="E17" s="44">
        <v>4</v>
      </c>
      <c r="F17" s="44">
        <v>6</v>
      </c>
      <c r="G17" s="44">
        <v>8</v>
      </c>
      <c r="H17" s="8">
        <f>SUM(D17:G17)</f>
        <v>20</v>
      </c>
      <c r="I17" s="8" t="s">
        <v>19</v>
      </c>
    </row>
    <row r="18" spans="1:9" ht="26.45" customHeight="1" x14ac:dyDescent="0.2">
      <c r="A18" s="236"/>
      <c r="B18" s="236"/>
      <c r="C18" s="13" t="s">
        <v>26</v>
      </c>
      <c r="D18" s="46">
        <v>0</v>
      </c>
      <c r="E18" s="46">
        <v>1</v>
      </c>
      <c r="F18" s="46">
        <v>3</v>
      </c>
      <c r="G18" s="46">
        <v>5</v>
      </c>
      <c r="H18" s="10">
        <f>G18</f>
        <v>5</v>
      </c>
      <c r="I18" s="10" t="s">
        <v>9</v>
      </c>
    </row>
    <row r="19" spans="1:9" ht="27.6" customHeight="1" x14ac:dyDescent="0.2">
      <c r="A19" s="236"/>
      <c r="B19" s="236"/>
      <c r="C19" s="13" t="s">
        <v>27</v>
      </c>
      <c r="D19" s="44">
        <v>2</v>
      </c>
      <c r="E19" s="44">
        <v>4</v>
      </c>
      <c r="F19" s="44">
        <v>8</v>
      </c>
      <c r="G19" s="44">
        <v>12</v>
      </c>
      <c r="H19" s="8">
        <f>SUM(D19:G19)</f>
        <v>26</v>
      </c>
      <c r="I19" s="8" t="s">
        <v>9</v>
      </c>
    </row>
    <row r="20" spans="1:9" ht="27.6" customHeight="1" x14ac:dyDescent="0.2">
      <c r="A20" s="236"/>
      <c r="B20" s="236"/>
      <c r="C20" s="13" t="s">
        <v>28</v>
      </c>
      <c r="D20" s="44">
        <v>2</v>
      </c>
      <c r="E20" s="44">
        <v>4</v>
      </c>
      <c r="F20" s="44">
        <v>8</v>
      </c>
      <c r="G20" s="44">
        <v>8</v>
      </c>
      <c r="H20" s="8">
        <f>SUM(D20:G20)</f>
        <v>22</v>
      </c>
      <c r="I20" s="8" t="s">
        <v>19</v>
      </c>
    </row>
    <row r="21" spans="1:9" ht="27.6" customHeight="1" x14ac:dyDescent="0.2">
      <c r="A21" s="236"/>
      <c r="B21" s="236"/>
      <c r="C21" s="13" t="s">
        <v>29</v>
      </c>
      <c r="D21" s="44">
        <v>1</v>
      </c>
      <c r="E21" s="44">
        <v>3</v>
      </c>
      <c r="F21" s="44">
        <v>6</v>
      </c>
      <c r="G21" s="44">
        <v>10</v>
      </c>
      <c r="H21" s="8">
        <f>SUM(D21:G21)</f>
        <v>20</v>
      </c>
      <c r="I21" s="8" t="s">
        <v>19</v>
      </c>
    </row>
    <row r="22" spans="1:9" ht="26.45" customHeight="1" x14ac:dyDescent="0.2">
      <c r="A22" s="236"/>
      <c r="B22" s="236"/>
      <c r="C22" s="13" t="s">
        <v>30</v>
      </c>
      <c r="D22" s="10">
        <v>1</v>
      </c>
      <c r="E22" s="44">
        <v>2</v>
      </c>
      <c r="F22" s="44">
        <v>4</v>
      </c>
      <c r="G22" s="44">
        <v>8</v>
      </c>
      <c r="H22" s="8">
        <f>SUM(D22:G22)</f>
        <v>15</v>
      </c>
      <c r="I22" s="8" t="s">
        <v>31</v>
      </c>
    </row>
    <row r="23" spans="1:9" ht="26.45" customHeight="1" x14ac:dyDescent="0.2">
      <c r="A23" s="236"/>
      <c r="B23" s="236"/>
      <c r="C23" s="13" t="s">
        <v>32</v>
      </c>
      <c r="D23" s="44">
        <v>4</v>
      </c>
      <c r="E23" s="44">
        <v>8</v>
      </c>
      <c r="F23" s="44">
        <v>8</v>
      </c>
      <c r="G23" s="44">
        <v>10</v>
      </c>
      <c r="H23" s="8">
        <f>SUM(D23:G23)</f>
        <v>30</v>
      </c>
      <c r="I23" s="8" t="s">
        <v>31</v>
      </c>
    </row>
    <row r="24" spans="1:9" ht="26.45" customHeight="1" x14ac:dyDescent="0.2">
      <c r="A24" s="236"/>
      <c r="B24" s="236"/>
      <c r="C24" s="13" t="s">
        <v>33</v>
      </c>
      <c r="D24" s="10">
        <v>4</v>
      </c>
      <c r="E24" s="44">
        <v>8</v>
      </c>
      <c r="F24" s="44">
        <v>12</v>
      </c>
      <c r="G24" s="44">
        <v>16</v>
      </c>
      <c r="H24" s="8">
        <v>40</v>
      </c>
      <c r="I24" s="8" t="s">
        <v>31</v>
      </c>
    </row>
    <row r="25" spans="1:9" x14ac:dyDescent="0.2">
      <c r="A25" s="237"/>
      <c r="B25" s="237"/>
      <c r="C25" s="13" t="s">
        <v>34</v>
      </c>
      <c r="D25" s="47">
        <v>0.08</v>
      </c>
      <c r="E25" s="45">
        <v>0.08</v>
      </c>
      <c r="F25" s="45">
        <v>0.08</v>
      </c>
      <c r="G25" s="45">
        <v>0.08</v>
      </c>
      <c r="H25" s="9">
        <f>G25</f>
        <v>0.08</v>
      </c>
      <c r="I25" s="9" t="s">
        <v>31</v>
      </c>
    </row>
    <row r="26" spans="1:9" ht="27.6" customHeight="1" x14ac:dyDescent="0.2">
      <c r="A26" s="235" t="s">
        <v>35</v>
      </c>
      <c r="B26" s="249" t="s">
        <v>36</v>
      </c>
      <c r="C26" s="43" t="s">
        <v>37</v>
      </c>
      <c r="D26" s="48">
        <v>0.3</v>
      </c>
      <c r="E26" s="49">
        <v>0.4</v>
      </c>
      <c r="F26" s="49">
        <v>0.5</v>
      </c>
      <c r="G26" s="49">
        <v>0.65</v>
      </c>
      <c r="H26" s="49">
        <f>G26</f>
        <v>0.65</v>
      </c>
      <c r="I26" s="49" t="s">
        <v>9</v>
      </c>
    </row>
    <row r="27" spans="1:9" ht="27.6" customHeight="1" x14ac:dyDescent="0.2">
      <c r="A27" s="236"/>
      <c r="B27" s="236"/>
      <c r="C27" s="43" t="s">
        <v>38</v>
      </c>
      <c r="D27" s="49">
        <v>0.2</v>
      </c>
      <c r="E27" s="49">
        <v>0.3</v>
      </c>
      <c r="F27" s="49">
        <v>0.45</v>
      </c>
      <c r="G27" s="49">
        <v>0.55000000000000004</v>
      </c>
      <c r="H27" s="49">
        <v>0.55000000000000004</v>
      </c>
      <c r="I27" s="49" t="s">
        <v>9</v>
      </c>
    </row>
    <row r="28" spans="1:9" ht="27.6" customHeight="1" x14ac:dyDescent="0.2">
      <c r="A28" s="236"/>
      <c r="B28" s="236"/>
      <c r="C28" s="43" t="s">
        <v>39</v>
      </c>
      <c r="D28" s="49">
        <v>0.65</v>
      </c>
      <c r="E28" s="49">
        <v>0.7</v>
      </c>
      <c r="F28" s="49">
        <v>0.75</v>
      </c>
      <c r="G28" s="49">
        <v>0.78</v>
      </c>
      <c r="H28" s="49">
        <v>0.8</v>
      </c>
      <c r="I28" s="49" t="s">
        <v>9</v>
      </c>
    </row>
    <row r="29" spans="1:9" ht="27.6" customHeight="1" x14ac:dyDescent="0.2">
      <c r="A29" s="236"/>
      <c r="B29" s="236"/>
      <c r="C29" s="13" t="s">
        <v>40</v>
      </c>
      <c r="D29" s="48">
        <v>0.25</v>
      </c>
      <c r="E29" s="48">
        <v>0.3</v>
      </c>
      <c r="F29" s="48">
        <v>0.35</v>
      </c>
      <c r="G29" s="48">
        <v>0.4</v>
      </c>
      <c r="H29" s="48">
        <v>0.4</v>
      </c>
      <c r="I29" s="49" t="s">
        <v>9</v>
      </c>
    </row>
    <row r="30" spans="1:9" ht="27.6" customHeight="1" x14ac:dyDescent="0.2">
      <c r="A30" s="236"/>
      <c r="B30" s="236"/>
      <c r="C30" s="13" t="s">
        <v>41</v>
      </c>
      <c r="D30" s="48">
        <v>0.2</v>
      </c>
      <c r="E30" s="48">
        <v>0.3</v>
      </c>
      <c r="F30" s="48">
        <v>0.4</v>
      </c>
      <c r="G30" s="48">
        <v>0.5</v>
      </c>
      <c r="H30" s="49">
        <v>0.5</v>
      </c>
      <c r="I30" s="49" t="s">
        <v>9</v>
      </c>
    </row>
    <row r="31" spans="1:9" ht="26.45" customHeight="1" x14ac:dyDescent="0.2">
      <c r="A31" s="236"/>
      <c r="B31" s="236"/>
      <c r="C31" s="13" t="s">
        <v>42</v>
      </c>
      <c r="D31" s="51">
        <v>5</v>
      </c>
      <c r="E31" s="51">
        <v>10</v>
      </c>
      <c r="F31" s="51">
        <v>15</v>
      </c>
      <c r="G31" s="51">
        <v>20</v>
      </c>
      <c r="H31" s="52">
        <v>50</v>
      </c>
      <c r="I31" s="52" t="s">
        <v>31</v>
      </c>
    </row>
    <row r="32" spans="1:9" ht="27.6" customHeight="1" x14ac:dyDescent="0.2">
      <c r="A32" s="236"/>
      <c r="B32" s="236"/>
      <c r="C32" s="13" t="s">
        <v>43</v>
      </c>
      <c r="D32" s="48">
        <v>0.05</v>
      </c>
      <c r="E32" s="48">
        <v>0.1</v>
      </c>
      <c r="F32" s="48">
        <v>0.15</v>
      </c>
      <c r="G32" s="48">
        <v>0.2</v>
      </c>
      <c r="H32" s="49">
        <v>0.2</v>
      </c>
      <c r="I32" s="49" t="s">
        <v>9</v>
      </c>
    </row>
    <row r="33" spans="1:9" ht="27.6" customHeight="1" x14ac:dyDescent="0.2">
      <c r="A33" s="236"/>
      <c r="B33" s="236"/>
      <c r="C33" s="13" t="s">
        <v>44</v>
      </c>
      <c r="D33" s="42">
        <v>2</v>
      </c>
      <c r="E33" s="42">
        <v>4</v>
      </c>
      <c r="F33" s="42">
        <v>6</v>
      </c>
      <c r="G33" s="42">
        <v>8</v>
      </c>
      <c r="H33" s="50">
        <v>18</v>
      </c>
      <c r="I33" s="49" t="s">
        <v>9</v>
      </c>
    </row>
    <row r="34" spans="1:9" ht="26.45" customHeight="1" x14ac:dyDescent="0.2">
      <c r="A34" s="237"/>
      <c r="B34" s="237"/>
      <c r="C34" s="13" t="s">
        <v>45</v>
      </c>
      <c r="D34" s="48">
        <v>0.7</v>
      </c>
      <c r="E34" s="48">
        <v>0.75</v>
      </c>
      <c r="F34" s="48">
        <v>0.8</v>
      </c>
      <c r="G34" s="48">
        <v>0.85</v>
      </c>
      <c r="H34" s="49">
        <v>0.7</v>
      </c>
      <c r="I34" s="49" t="s">
        <v>17</v>
      </c>
    </row>
    <row r="35" spans="1:9" ht="26.45" customHeight="1" x14ac:dyDescent="0.2">
      <c r="A35" s="245" t="s">
        <v>46</v>
      </c>
      <c r="B35" s="251" t="s">
        <v>47</v>
      </c>
      <c r="C35" s="43" t="s">
        <v>48</v>
      </c>
      <c r="D35" s="48">
        <v>0.3</v>
      </c>
      <c r="E35" s="45">
        <v>0.5</v>
      </c>
      <c r="F35" s="45">
        <v>0.75</v>
      </c>
      <c r="G35" s="45">
        <v>0.9</v>
      </c>
      <c r="H35" s="9">
        <v>0.9</v>
      </c>
      <c r="I35" s="9" t="s">
        <v>17</v>
      </c>
    </row>
    <row r="36" spans="1:9" ht="26.45" customHeight="1" x14ac:dyDescent="0.2">
      <c r="A36" s="236"/>
      <c r="B36" s="236"/>
      <c r="C36" s="43" t="s">
        <v>49</v>
      </c>
      <c r="D36" s="45">
        <v>0.4</v>
      </c>
      <c r="E36" s="45">
        <v>0.45</v>
      </c>
      <c r="F36" s="45">
        <v>0.5</v>
      </c>
      <c r="G36" s="45">
        <v>0.7</v>
      </c>
      <c r="H36" s="9">
        <v>0.7</v>
      </c>
      <c r="I36" s="9" t="s">
        <v>50</v>
      </c>
    </row>
    <row r="37" spans="1:9" ht="39.6" customHeight="1" x14ac:dyDescent="0.2">
      <c r="A37" s="236"/>
      <c r="B37" s="236"/>
      <c r="C37" s="43" t="s">
        <v>51</v>
      </c>
      <c r="D37" s="45">
        <v>0.25</v>
      </c>
      <c r="E37" s="45">
        <v>0.4</v>
      </c>
      <c r="F37" s="45">
        <v>0.5</v>
      </c>
      <c r="G37" s="45">
        <v>0.8</v>
      </c>
      <c r="H37" s="9">
        <v>0.8</v>
      </c>
      <c r="I37" s="9" t="s">
        <v>52</v>
      </c>
    </row>
    <row r="38" spans="1:9" ht="26.45" customHeight="1" x14ac:dyDescent="0.2">
      <c r="A38" s="236"/>
      <c r="B38" s="236"/>
      <c r="C38" s="13" t="s">
        <v>53</v>
      </c>
      <c r="D38" s="46">
        <v>1</v>
      </c>
      <c r="E38" s="46">
        <v>2</v>
      </c>
      <c r="F38" s="46">
        <v>3</v>
      </c>
      <c r="G38" s="46">
        <v>4</v>
      </c>
      <c r="H38" s="10">
        <v>10</v>
      </c>
      <c r="I38" s="10" t="s">
        <v>15</v>
      </c>
    </row>
    <row r="39" spans="1:9" ht="39.6" customHeight="1" x14ac:dyDescent="0.2">
      <c r="A39" s="236"/>
      <c r="B39" s="236"/>
      <c r="C39" s="13" t="s">
        <v>54</v>
      </c>
      <c r="D39" s="45">
        <v>0.5</v>
      </c>
      <c r="E39" s="45">
        <v>0.6</v>
      </c>
      <c r="F39" s="45">
        <v>0.7</v>
      </c>
      <c r="G39" s="45">
        <v>0.8</v>
      </c>
      <c r="H39" s="9">
        <v>0.8</v>
      </c>
      <c r="I39" s="9" t="s">
        <v>15</v>
      </c>
    </row>
    <row r="40" spans="1:9" x14ac:dyDescent="0.2">
      <c r="A40" s="236"/>
      <c r="B40" s="236"/>
      <c r="C40" s="111" t="s">
        <v>55</v>
      </c>
      <c r="D40" s="112">
        <v>1</v>
      </c>
      <c r="E40" s="112">
        <v>1</v>
      </c>
      <c r="F40" s="112">
        <v>1</v>
      </c>
      <c r="G40" s="112">
        <v>1</v>
      </c>
      <c r="H40" s="113">
        <v>4</v>
      </c>
      <c r="I40" s="113" t="s">
        <v>56</v>
      </c>
    </row>
    <row r="41" spans="1:9" ht="26.45" customHeight="1" x14ac:dyDescent="0.2">
      <c r="A41" s="236"/>
      <c r="B41" s="236"/>
      <c r="C41" s="13" t="s">
        <v>57</v>
      </c>
      <c r="D41" s="45">
        <v>0.05</v>
      </c>
      <c r="E41" s="45">
        <v>0.1</v>
      </c>
      <c r="F41" s="45">
        <v>0.15</v>
      </c>
      <c r="G41" s="45">
        <v>0.2</v>
      </c>
      <c r="H41" s="9">
        <v>0.2</v>
      </c>
      <c r="I41" s="9" t="s">
        <v>58</v>
      </c>
    </row>
    <row r="42" spans="1:9" ht="26.45" customHeight="1" x14ac:dyDescent="0.2">
      <c r="A42" s="236"/>
      <c r="B42" s="236"/>
      <c r="C42" s="13" t="s">
        <v>59</v>
      </c>
      <c r="D42" s="47">
        <v>0.7</v>
      </c>
      <c r="E42" s="45">
        <v>0.8</v>
      </c>
      <c r="F42" s="45">
        <v>0.85</v>
      </c>
      <c r="G42" s="45">
        <v>0.9</v>
      </c>
      <c r="H42" s="9">
        <v>0.9</v>
      </c>
      <c r="I42" s="9" t="s">
        <v>52</v>
      </c>
    </row>
    <row r="43" spans="1:9" ht="41.45" customHeight="1" x14ac:dyDescent="0.2">
      <c r="A43" s="237"/>
      <c r="B43" s="237"/>
      <c r="C43" s="13" t="s">
        <v>60</v>
      </c>
      <c r="D43" s="45">
        <v>0.25</v>
      </c>
      <c r="E43" s="45">
        <v>0.8</v>
      </c>
      <c r="F43" s="44" t="s">
        <v>61</v>
      </c>
      <c r="G43" s="44" t="s">
        <v>62</v>
      </c>
      <c r="H43" s="8" t="s">
        <v>63</v>
      </c>
      <c r="I43" s="8" t="s">
        <v>17</v>
      </c>
    </row>
  </sheetData>
  <autoFilter ref="A6:I43" xr:uid="{00000000-0009-0000-0000-000000000000}"/>
  <mergeCells count="12">
    <mergeCell ref="A1:A3"/>
    <mergeCell ref="A7:A14"/>
    <mergeCell ref="C1:M3"/>
    <mergeCell ref="A35:A43"/>
    <mergeCell ref="B1:B3"/>
    <mergeCell ref="A26:A34"/>
    <mergeCell ref="A15:A25"/>
    <mergeCell ref="B26:B34"/>
    <mergeCell ref="A4:AD5"/>
    <mergeCell ref="B7:B14"/>
    <mergeCell ref="B15:B25"/>
    <mergeCell ref="B35:B43"/>
  </mergeCells>
  <hyperlinks>
    <hyperlink ref="B7" location="'L1'!A1" display="L1. Formación integral para el desarrollo local, humano y sostenible." xr:uid="{00000000-0004-0000-0000-000000000000}"/>
    <hyperlink ref="C7" location="'PE1'!B25" display="1.    Cobertura estudiantil" xr:uid="{00000000-0004-0000-0000-000001000000}"/>
    <hyperlink ref="C8" location="'PE1'!B34" display="2.     Tasa de retención estudiantil" xr:uid="{00000000-0004-0000-0000-000002000000}"/>
    <hyperlink ref="C9" location="'PE1'!B45" display="3.     Tasa de graduación por cohorte" xr:uid="{00000000-0004-0000-0000-000003000000}"/>
    <hyperlink ref="C10" location="'PE1'!B55" display="4.     Programas con registro calificado o acreditación en trámite" xr:uid="{00000000-0004-0000-0000-000004000000}"/>
    <hyperlink ref="C11" location="'PE1'!B65" display="5.     Docentes con formación posgradual (maestría o doctorado)" xr:uid="{00000000-0004-0000-0000-000005000000}"/>
    <hyperlink ref="C12" location="'PE1'!B74" display="6.     Satisfacción estudiantil con la calidad académica" xr:uid="{00000000-0004-0000-0000-000006000000}"/>
    <hyperlink ref="C13" location="'PE1'!B85" display="7.     Integración de recursos digitales en la docencia" xr:uid="{00000000-0004-0000-0000-000007000000}"/>
    <hyperlink ref="C14" location="'PE1'!B103" display="9.     Proyectos de investigación formativa" xr:uid="{00000000-0004-0000-0000-000008000000}"/>
    <hyperlink ref="B15" location="'L2'!A1" display="L2. Ciencia, innovación y conocimiento para la transformación social ." xr:uid="{00000000-0004-0000-0000-000009000000}"/>
    <hyperlink ref="B26" location="'L3'!A1" display="L3. Bienestar, ecosistemas globales, sustentable e interculturales " xr:uid="{00000000-0004-0000-0000-00000A000000}"/>
    <hyperlink ref="B35" location="'L4'!A1" display="L4. Gobernanza, gestión universitaria humanista, digital y sostenible" xr:uid="{00000000-0004-0000-0000-00000B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78"/>
  <sheetViews>
    <sheetView topLeftCell="B21" zoomScale="102" zoomScaleNormal="90" workbookViewId="0">
      <selection activeCell="H27" sqref="H27"/>
    </sheetView>
  </sheetViews>
  <sheetFormatPr baseColWidth="10" defaultColWidth="12.625" defaultRowHeight="15" customHeight="1" x14ac:dyDescent="0.2"/>
  <cols>
    <col min="1" max="1" width="38.5" customWidth="1"/>
    <col min="2" max="2" width="24" customWidth="1"/>
    <col min="3" max="3" width="9.875" customWidth="1"/>
    <col min="4" max="4" width="9.5" customWidth="1"/>
    <col min="5" max="6" width="9.625" customWidth="1"/>
    <col min="7" max="7" width="10.5" customWidth="1"/>
    <col min="8" max="8" width="27.625" customWidth="1"/>
    <col min="9" max="9" width="25.625" customWidth="1"/>
    <col min="10" max="10" width="26" style="5" hidden="1" customWidth="1"/>
    <col min="11" max="11" width="24.625" hidden="1" customWidth="1"/>
    <col min="12" max="12" width="28" customWidth="1"/>
    <col min="13" max="13" width="17" style="7" customWidth="1"/>
    <col min="14" max="14" width="11.75" bestFit="1" customWidth="1"/>
    <col min="15" max="15" width="22.375" customWidth="1"/>
    <col min="16" max="16" width="24" customWidth="1"/>
    <col min="17" max="28" width="11" customWidth="1"/>
  </cols>
  <sheetData>
    <row r="1" spans="1:28" s="15" customFormat="1" ht="25.5" customHeight="1" x14ac:dyDescent="0.25">
      <c r="A1" s="283"/>
      <c r="B1" s="287"/>
      <c r="C1" s="284"/>
      <c r="D1" s="239"/>
      <c r="E1" s="239"/>
      <c r="F1" s="239"/>
      <c r="G1" s="239"/>
      <c r="H1" s="239"/>
      <c r="I1" s="239"/>
      <c r="J1" s="239"/>
      <c r="K1" s="239"/>
      <c r="L1" s="239"/>
      <c r="M1" s="240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s="15" customFormat="1" ht="25.5" customHeight="1" x14ac:dyDescent="0.25">
      <c r="A2" s="233"/>
      <c r="B2" s="247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42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s="15" customFormat="1" ht="45" customHeight="1" x14ac:dyDescent="0.25">
      <c r="A3" s="234"/>
      <c r="B3" s="248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s="15" customFormat="1" ht="14.25" customHeight="1" x14ac:dyDescent="0.25">
      <c r="A4" s="16"/>
      <c r="B4" s="16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s="15" customFormat="1" ht="14.25" customHeight="1" x14ac:dyDescent="0.25">
      <c r="A5" s="278" t="s">
        <v>64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19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s="15" customFormat="1" ht="14.25" customHeight="1" x14ac:dyDescent="0.25">
      <c r="A6" s="254" t="s">
        <v>65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19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s="15" customFormat="1" ht="14.25" customHeight="1" x14ac:dyDescent="0.25">
      <c r="A7" s="254" t="s">
        <v>66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19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s="15" customFormat="1" ht="14.25" customHeight="1" x14ac:dyDescent="0.25">
      <c r="A8" s="254" t="s">
        <v>67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19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s="15" customFormat="1" ht="14.25" customHeight="1" x14ac:dyDescent="0.25">
      <c r="A9" s="254" t="s">
        <v>67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19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s="15" customFormat="1" ht="14.2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1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s="54" customFormat="1" ht="18" customHeight="1" x14ac:dyDescent="0.25">
      <c r="A11" s="280" t="s">
        <v>68</v>
      </c>
      <c r="B11" s="281"/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</row>
    <row r="12" spans="1:28" s="15" customFormat="1" ht="14.25" customHeight="1" x14ac:dyDescent="0.25">
      <c r="A12" s="14"/>
      <c r="B12" s="20"/>
      <c r="C12" s="20"/>
      <c r="D12" s="20"/>
      <c r="E12" s="20"/>
      <c r="F12" s="20"/>
      <c r="G12" s="20"/>
      <c r="H12" s="20"/>
      <c r="I12" s="20"/>
      <c r="J12" s="21"/>
      <c r="K12" s="20"/>
      <c r="L12" s="20"/>
      <c r="M12" s="19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s="15" customFormat="1" ht="19.5" customHeight="1" x14ac:dyDescent="0.25">
      <c r="A13" s="22" t="s">
        <v>69</v>
      </c>
      <c r="B13" s="14" t="str">
        <f>'Objetivo Estratégico'!A7</f>
        <v>Objetivo Estratégico 1: Fortalecer la formación integral, humanista y ciudadana para el desarrollo local y regional.</v>
      </c>
      <c r="C13" s="14"/>
      <c r="D13" s="14"/>
      <c r="E13" s="14"/>
      <c r="F13" s="14"/>
      <c r="G13" s="36"/>
      <c r="H13" s="36"/>
      <c r="I13" s="36"/>
      <c r="J13" s="36"/>
      <c r="K13" s="36"/>
      <c r="L13" s="36"/>
      <c r="M13" s="19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s="15" customFormat="1" ht="29.25" customHeight="1" x14ac:dyDescent="0.25">
      <c r="A14" s="22" t="s">
        <v>70</v>
      </c>
      <c r="B14" s="282" t="s">
        <v>71</v>
      </c>
      <c r="C14" s="255"/>
      <c r="D14" s="255"/>
      <c r="E14" s="37"/>
      <c r="F14" s="37"/>
      <c r="G14" s="36"/>
      <c r="H14" s="36"/>
      <c r="I14" s="36"/>
      <c r="J14" s="36"/>
      <c r="K14" s="36"/>
      <c r="L14" s="36"/>
      <c r="M14" s="19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s="15" customFormat="1" ht="0.75" customHeight="1" x14ac:dyDescent="0.25">
      <c r="A15" s="23"/>
      <c r="B15" s="23"/>
      <c r="C15" s="23"/>
      <c r="D15" s="23"/>
      <c r="E15" s="23"/>
      <c r="F15" s="23"/>
      <c r="G15" s="36"/>
      <c r="H15" s="36"/>
      <c r="I15" s="36"/>
      <c r="J15" s="36"/>
      <c r="K15" s="36"/>
      <c r="L15" s="36"/>
      <c r="M15" s="19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s="15" customFormat="1" ht="14.25" customHeight="1" x14ac:dyDescent="0.25">
      <c r="A16" s="14"/>
      <c r="B16" s="14"/>
      <c r="C16" s="14"/>
      <c r="D16" s="14"/>
      <c r="E16" s="14"/>
      <c r="F16" s="14"/>
      <c r="G16" s="36"/>
      <c r="H16" s="36"/>
      <c r="I16" s="36"/>
      <c r="J16" s="36"/>
      <c r="K16" s="36"/>
      <c r="L16" s="36"/>
      <c r="M16" s="2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s="15" customFormat="1" ht="58.5" customHeight="1" x14ac:dyDescent="0.25">
      <c r="A17" s="252" t="s">
        <v>72</v>
      </c>
      <c r="B17" s="253"/>
      <c r="C17" s="253"/>
      <c r="D17" s="253"/>
      <c r="E17" s="253"/>
      <c r="F17" s="253"/>
      <c r="G17" s="253"/>
      <c r="H17" s="260" t="s">
        <v>73</v>
      </c>
      <c r="I17" s="261"/>
      <c r="J17" s="261"/>
      <c r="K17" s="261"/>
      <c r="L17" s="261"/>
      <c r="M17" s="261"/>
      <c r="N17" s="261"/>
      <c r="O17" s="261"/>
      <c r="P17" s="262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s="15" customFormat="1" ht="49.5" customHeight="1" x14ac:dyDescent="0.25">
      <c r="A18" s="40" t="s">
        <v>2</v>
      </c>
      <c r="B18" s="40" t="s">
        <v>3</v>
      </c>
      <c r="C18" s="40">
        <v>2026</v>
      </c>
      <c r="D18" s="40">
        <v>2027</v>
      </c>
      <c r="E18" s="40">
        <v>2028</v>
      </c>
      <c r="F18" s="40">
        <v>2029</v>
      </c>
      <c r="G18" s="153" t="s">
        <v>4</v>
      </c>
      <c r="H18" s="151" t="s">
        <v>74</v>
      </c>
      <c r="I18" s="151" t="s">
        <v>75</v>
      </c>
      <c r="J18" s="151" t="s">
        <v>76</v>
      </c>
      <c r="K18" s="151" t="s">
        <v>77</v>
      </c>
      <c r="L18" s="151" t="s">
        <v>78</v>
      </c>
      <c r="M18" s="151" t="s">
        <v>79</v>
      </c>
      <c r="N18" s="151" t="s">
        <v>80</v>
      </c>
      <c r="O18" s="151" t="s">
        <v>81</v>
      </c>
      <c r="P18" s="151" t="s">
        <v>82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s="15" customFormat="1" ht="94.5" customHeight="1" x14ac:dyDescent="0.25">
      <c r="A19" s="25" t="s">
        <v>83</v>
      </c>
      <c r="B19" s="26" t="s">
        <v>84</v>
      </c>
      <c r="C19" s="27" t="s">
        <v>85</v>
      </c>
      <c r="D19" s="27" t="s">
        <v>86</v>
      </c>
      <c r="E19" s="27" t="s">
        <v>87</v>
      </c>
      <c r="F19" s="27" t="s">
        <v>88</v>
      </c>
      <c r="G19" s="162" t="s">
        <v>88</v>
      </c>
      <c r="H19" s="150" t="s">
        <v>89</v>
      </c>
      <c r="I19" s="150" t="s">
        <v>90</v>
      </c>
      <c r="J19" s="164" t="s">
        <v>91</v>
      </c>
      <c r="K19" s="164" t="s">
        <v>92</v>
      </c>
      <c r="L19" s="150" t="s">
        <v>93</v>
      </c>
      <c r="M19" s="131" t="s">
        <v>94</v>
      </c>
      <c r="N19" s="132"/>
      <c r="O19" s="132"/>
      <c r="P19" s="132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</row>
    <row r="20" spans="1:28" s="15" customFormat="1" ht="50.25" customHeight="1" x14ac:dyDescent="0.25">
      <c r="A20" s="276" t="str">
        <f>'Objetivo Estratégico'!B7</f>
        <v>L1. Formación integral para el desarrollo local, humano y sostenible.</v>
      </c>
      <c r="B20" s="263" t="str">
        <f>'Objetivo Estratégico'!C7</f>
        <v>1.1.1 Matrícula de estudiantes</v>
      </c>
      <c r="C20" s="279">
        <f>'Objetivo Estratégico'!D7</f>
        <v>80</v>
      </c>
      <c r="D20" s="279">
        <f>'Objetivo Estratégico'!E7</f>
        <v>320</v>
      </c>
      <c r="E20" s="279">
        <f>'Objetivo Estratégico'!F7</f>
        <v>440</v>
      </c>
      <c r="F20" s="279">
        <f>'Objetivo Estratégico'!G7</f>
        <v>660</v>
      </c>
      <c r="G20" s="268">
        <f>'Objetivo Estratégico'!H7</f>
        <v>1500</v>
      </c>
      <c r="H20" s="107" t="s">
        <v>95</v>
      </c>
      <c r="I20" s="107" t="s">
        <v>56</v>
      </c>
      <c r="J20" s="108"/>
      <c r="K20" s="109"/>
      <c r="L20" s="107" t="s">
        <v>96</v>
      </c>
      <c r="M20" s="110">
        <v>46346</v>
      </c>
      <c r="N20" s="130"/>
      <c r="O20" s="130"/>
      <c r="P20" s="130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s="15" customFormat="1" ht="67.5" customHeight="1" x14ac:dyDescent="0.25">
      <c r="A21" s="247"/>
      <c r="B21" s="257"/>
      <c r="C21" s="257"/>
      <c r="D21" s="257"/>
      <c r="E21" s="257"/>
      <c r="F21" s="257"/>
      <c r="G21" s="265"/>
      <c r="H21" s="102" t="s">
        <v>97</v>
      </c>
      <c r="I21" s="102" t="s">
        <v>98</v>
      </c>
      <c r="J21" s="103"/>
      <c r="K21" s="104"/>
      <c r="L21" s="102" t="s">
        <v>99</v>
      </c>
      <c r="M21" s="105">
        <v>46174</v>
      </c>
      <c r="N21" s="130"/>
      <c r="O21" s="130"/>
      <c r="P21" s="130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s="15" customFormat="1" ht="28.9" customHeight="1" x14ac:dyDescent="0.25">
      <c r="A22" s="247"/>
      <c r="B22" s="257"/>
      <c r="C22" s="257"/>
      <c r="D22" s="257"/>
      <c r="E22" s="257"/>
      <c r="F22" s="257"/>
      <c r="G22" s="265"/>
      <c r="H22" s="66" t="s">
        <v>100</v>
      </c>
      <c r="I22" s="66" t="s">
        <v>101</v>
      </c>
      <c r="J22" s="68"/>
      <c r="K22" s="69"/>
      <c r="L22" s="66" t="s">
        <v>102</v>
      </c>
      <c r="M22" s="70">
        <v>46174</v>
      </c>
      <c r="N22" s="130"/>
      <c r="O22" s="130"/>
      <c r="P22" s="130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s="15" customFormat="1" ht="28.9" customHeight="1" x14ac:dyDescent="0.25">
      <c r="A23" s="247"/>
      <c r="B23" s="257"/>
      <c r="C23" s="257"/>
      <c r="D23" s="257"/>
      <c r="E23" s="257"/>
      <c r="F23" s="257"/>
      <c r="G23" s="265"/>
      <c r="H23" s="66" t="s">
        <v>103</v>
      </c>
      <c r="I23" s="66" t="s">
        <v>104</v>
      </c>
      <c r="J23" s="68"/>
      <c r="K23" s="69"/>
      <c r="L23" s="66" t="s">
        <v>105</v>
      </c>
      <c r="M23" s="70">
        <v>46305</v>
      </c>
      <c r="N23" s="211"/>
      <c r="O23" s="130"/>
      <c r="P23" s="130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s="15" customFormat="1" ht="43.5" customHeight="1" x14ac:dyDescent="0.25">
      <c r="A24" s="247"/>
      <c r="B24" s="258"/>
      <c r="C24" s="258"/>
      <c r="D24" s="258"/>
      <c r="E24" s="258"/>
      <c r="F24" s="258"/>
      <c r="G24" s="266"/>
      <c r="H24" s="66" t="s">
        <v>106</v>
      </c>
      <c r="I24" s="66" t="s">
        <v>9</v>
      </c>
      <c r="J24" s="68"/>
      <c r="K24" s="69"/>
      <c r="L24" s="66" t="s">
        <v>107</v>
      </c>
      <c r="M24" s="70">
        <v>46305</v>
      </c>
      <c r="N24" s="130"/>
      <c r="O24" s="130"/>
      <c r="P24" s="130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 s="15" customFormat="1" ht="57.75" customHeight="1" x14ac:dyDescent="0.25">
      <c r="A25" s="267" t="str">
        <f>'Objetivo Estratégico'!B7</f>
        <v>L1. Formación integral para el desarrollo local, humano y sostenible.</v>
      </c>
      <c r="B25" s="256" t="str">
        <f>'Objetivo Estratégico'!C8</f>
        <v>1.1.2.     Tasa de retención estudiantil</v>
      </c>
      <c r="C25" s="269">
        <f>'Objetivo Estratégico'!D8</f>
        <v>0</v>
      </c>
      <c r="D25" s="269">
        <f>'Objetivo Estratégico'!E8</f>
        <v>0.7</v>
      </c>
      <c r="E25" s="269">
        <f>'Objetivo Estratégico'!F8</f>
        <v>0.75</v>
      </c>
      <c r="F25" s="269">
        <f>'Objetivo Estratégico'!G8</f>
        <v>0.8</v>
      </c>
      <c r="G25" s="272">
        <f>'Objetivo Estratégico'!H8</f>
        <v>0.8</v>
      </c>
      <c r="H25" s="74" t="s">
        <v>108</v>
      </c>
      <c r="I25" s="74" t="s">
        <v>9</v>
      </c>
      <c r="J25" s="75"/>
      <c r="K25" s="76"/>
      <c r="L25" s="74" t="s">
        <v>109</v>
      </c>
      <c r="M25" s="78">
        <v>46188</v>
      </c>
      <c r="N25" s="130"/>
      <c r="O25" s="130"/>
      <c r="P25" s="130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 s="15" customFormat="1" ht="43.15" customHeight="1" x14ac:dyDescent="0.25">
      <c r="A26" s="247"/>
      <c r="B26" s="257"/>
      <c r="C26" s="257"/>
      <c r="D26" s="257"/>
      <c r="E26" s="257"/>
      <c r="F26" s="257"/>
      <c r="G26" s="265"/>
      <c r="H26" s="74" t="s">
        <v>110</v>
      </c>
      <c r="I26" s="74" t="s">
        <v>9</v>
      </c>
      <c r="J26" s="75"/>
      <c r="K26" s="76"/>
      <c r="L26" s="74" t="s">
        <v>111</v>
      </c>
      <c r="M26" s="78">
        <v>46188</v>
      </c>
      <c r="N26" s="130"/>
      <c r="O26" s="130"/>
      <c r="P26" s="130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 s="15" customFormat="1" ht="28.9" customHeight="1" x14ac:dyDescent="0.25">
      <c r="A27" s="247"/>
      <c r="B27" s="258"/>
      <c r="C27" s="258"/>
      <c r="D27" s="258"/>
      <c r="E27" s="258"/>
      <c r="F27" s="258"/>
      <c r="G27" s="266"/>
      <c r="H27" s="74" t="s">
        <v>112</v>
      </c>
      <c r="I27" s="77" t="s">
        <v>113</v>
      </c>
      <c r="J27" s="75"/>
      <c r="K27" s="76"/>
      <c r="L27" s="74" t="s">
        <v>114</v>
      </c>
      <c r="M27" s="78">
        <v>46204</v>
      </c>
      <c r="N27" s="130"/>
      <c r="O27" s="130"/>
      <c r="P27" s="130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 s="15" customFormat="1" ht="66" customHeight="1" x14ac:dyDescent="0.25">
      <c r="A28" s="94" t="str">
        <f>'Objetivo Estratégico'!B7</f>
        <v>L1. Formación integral para el desarrollo local, humano y sostenible.</v>
      </c>
      <c r="B28" s="95" t="str">
        <f>'Objetivo Estratégico'!C9</f>
        <v>1.1.3.     Tasa de graduación por cohorte</v>
      </c>
      <c r="C28" s="96">
        <f>'Objetivo Estratégico'!D9</f>
        <v>0</v>
      </c>
      <c r="D28" s="96">
        <f>'Objetivo Estratégico'!E9</f>
        <v>0</v>
      </c>
      <c r="E28" s="96">
        <f>'Objetivo Estratégico'!F9</f>
        <v>0</v>
      </c>
      <c r="F28" s="97">
        <f>'Objetivo Estratégico'!G9</f>
        <v>0.5</v>
      </c>
      <c r="G28" s="180">
        <f>'Objetivo Estratégico'!H9</f>
        <v>0.5</v>
      </c>
      <c r="H28" s="71" t="s">
        <v>108</v>
      </c>
      <c r="I28" s="71" t="s">
        <v>9</v>
      </c>
      <c r="J28" s="72"/>
      <c r="K28" s="71"/>
      <c r="L28" s="71" t="s">
        <v>109</v>
      </c>
      <c r="M28" s="73">
        <v>46280</v>
      </c>
      <c r="N28" s="130"/>
      <c r="O28" s="130"/>
      <c r="P28" s="130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 s="15" customFormat="1" ht="69" customHeight="1" x14ac:dyDescent="0.25">
      <c r="A29" s="267" t="str">
        <f>'Objetivo Estratégico'!B7</f>
        <v>L1. Formación integral para el desarrollo local, humano y sostenible.</v>
      </c>
      <c r="B29" s="256" t="str">
        <f>'Objetivo Estratégico'!C10</f>
        <v xml:space="preserve">1.1.4.     Programas nuevos aprobados para su apertura  </v>
      </c>
      <c r="C29" s="256">
        <f>'Objetivo Estratégico'!D10</f>
        <v>1</v>
      </c>
      <c r="D29" s="256">
        <f>'Objetivo Estratégico'!E10</f>
        <v>4</v>
      </c>
      <c r="E29" s="256">
        <f>'Objetivo Estratégico'!F10</f>
        <v>3</v>
      </c>
      <c r="F29" s="256">
        <f>'Objetivo Estratégico'!G10</f>
        <v>3</v>
      </c>
      <c r="G29" s="271">
        <f>'Objetivo Estratégico'!H10</f>
        <v>11</v>
      </c>
      <c r="H29" s="74" t="s">
        <v>115</v>
      </c>
      <c r="I29" s="77" t="s">
        <v>9</v>
      </c>
      <c r="J29" s="75"/>
      <c r="K29" s="76"/>
      <c r="L29" s="74" t="s">
        <v>116</v>
      </c>
      <c r="M29" s="78">
        <v>46371</v>
      </c>
      <c r="N29" s="130"/>
      <c r="O29" s="130"/>
      <c r="P29" s="130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spans="1:28" s="15" customFormat="1" ht="50.25" customHeight="1" x14ac:dyDescent="0.25">
      <c r="A30" s="247"/>
      <c r="B30" s="257"/>
      <c r="C30" s="257"/>
      <c r="D30" s="257"/>
      <c r="E30" s="257"/>
      <c r="F30" s="257"/>
      <c r="G30" s="265"/>
      <c r="H30" s="74" t="s">
        <v>117</v>
      </c>
      <c r="I30" s="77" t="s">
        <v>9</v>
      </c>
      <c r="J30" s="75"/>
      <c r="K30" s="76"/>
      <c r="L30" s="74" t="s">
        <v>118</v>
      </c>
      <c r="M30" s="78">
        <v>46188</v>
      </c>
      <c r="N30" s="130"/>
      <c r="O30" s="130"/>
      <c r="P30" s="130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spans="1:28" s="15" customFormat="1" ht="28.9" customHeight="1" x14ac:dyDescent="0.25">
      <c r="A31" s="247"/>
      <c r="B31" s="257"/>
      <c r="C31" s="257"/>
      <c r="D31" s="257"/>
      <c r="E31" s="257"/>
      <c r="F31" s="257"/>
      <c r="G31" s="265"/>
      <c r="H31" s="74" t="s">
        <v>119</v>
      </c>
      <c r="I31" s="77" t="s">
        <v>9</v>
      </c>
      <c r="J31" s="75"/>
      <c r="K31" s="76"/>
      <c r="L31" s="74" t="s">
        <v>120</v>
      </c>
      <c r="M31" s="78">
        <v>46157</v>
      </c>
      <c r="N31" s="130"/>
      <c r="O31" s="130"/>
      <c r="P31" s="130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1:28" s="15" customFormat="1" ht="28.9" customHeight="1" x14ac:dyDescent="0.25">
      <c r="A32" s="247"/>
      <c r="B32" s="257"/>
      <c r="C32" s="257"/>
      <c r="D32" s="257"/>
      <c r="E32" s="257"/>
      <c r="F32" s="257"/>
      <c r="G32" s="265"/>
      <c r="H32" s="74" t="s">
        <v>121</v>
      </c>
      <c r="I32" s="77" t="s">
        <v>9</v>
      </c>
      <c r="J32" s="75"/>
      <c r="K32" s="76"/>
      <c r="L32" s="74" t="s">
        <v>122</v>
      </c>
      <c r="M32" s="78">
        <v>46235</v>
      </c>
      <c r="N32" s="130"/>
      <c r="O32" s="130"/>
      <c r="P32" s="130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spans="1:28" s="15" customFormat="1" ht="42" customHeight="1" x14ac:dyDescent="0.25">
      <c r="A33" s="247"/>
      <c r="B33" s="258"/>
      <c r="C33" s="258"/>
      <c r="D33" s="258"/>
      <c r="E33" s="258"/>
      <c r="F33" s="258"/>
      <c r="G33" s="266"/>
      <c r="H33" s="74" t="s">
        <v>123</v>
      </c>
      <c r="I33" s="77" t="s">
        <v>9</v>
      </c>
      <c r="J33" s="75"/>
      <c r="K33" s="76"/>
      <c r="L33" s="74" t="s">
        <v>124</v>
      </c>
      <c r="M33" s="78">
        <v>46371</v>
      </c>
      <c r="N33" s="130"/>
      <c r="O33" s="130"/>
      <c r="P33" s="130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spans="1:28" s="15" customFormat="1" ht="51.75" customHeight="1" x14ac:dyDescent="0.25">
      <c r="A34" s="94" t="str">
        <f>'Objetivo Estratégico'!B7</f>
        <v>L1. Formación integral para el desarrollo local, humano y sostenible.</v>
      </c>
      <c r="B34" s="95" t="str">
        <f>'Objetivo Estratégico'!C11</f>
        <v>1.1.5.     Docentes con formación posgradual (maestría o doctorado)</v>
      </c>
      <c r="C34" s="96">
        <f>'Objetivo Estratégico'!D11</f>
        <v>0.4</v>
      </c>
      <c r="D34" s="96">
        <f>'Objetivo Estratégico'!E11</f>
        <v>0.45</v>
      </c>
      <c r="E34" s="96">
        <f>'Objetivo Estratégico'!F11</f>
        <v>0.5</v>
      </c>
      <c r="F34" s="96">
        <f>'Objetivo Estratégico'!G11</f>
        <v>0.6</v>
      </c>
      <c r="G34" s="97">
        <f>'Objetivo Estratégico'!H11</f>
        <v>0.6</v>
      </c>
      <c r="H34" s="79" t="s">
        <v>125</v>
      </c>
      <c r="I34" s="79" t="s">
        <v>9</v>
      </c>
      <c r="J34" s="72"/>
      <c r="K34" s="71"/>
      <c r="L34" s="79" t="s">
        <v>126</v>
      </c>
      <c r="M34" s="73">
        <v>46174</v>
      </c>
      <c r="N34" s="130"/>
      <c r="O34" s="130"/>
      <c r="P34" s="130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 s="15" customFormat="1" ht="45" customHeight="1" x14ac:dyDescent="0.25">
      <c r="A35" s="267" t="str">
        <f>'Objetivo Estratégico'!B7</f>
        <v>L1. Formación integral para el desarrollo local, humano y sostenible.</v>
      </c>
      <c r="B35" s="256" t="str">
        <f>'Objetivo Estratégico'!C12</f>
        <v>1.1.6 Satisfacción estudiantil con la calidad académica</v>
      </c>
      <c r="C35" s="270">
        <f>'Objetivo Estratégico'!D12</f>
        <v>0</v>
      </c>
      <c r="D35" s="270">
        <f>'Objetivo Estratégico'!E12</f>
        <v>0.8</v>
      </c>
      <c r="E35" s="270">
        <f>'Objetivo Estratégico'!F12</f>
        <v>0.82</v>
      </c>
      <c r="F35" s="270">
        <f>'Objetivo Estratégico'!G12</f>
        <v>0.85</v>
      </c>
      <c r="G35" s="264">
        <f>'Objetivo Estratégico'!H12</f>
        <v>0.85</v>
      </c>
      <c r="H35" s="80" t="s">
        <v>127</v>
      </c>
      <c r="I35" s="81" t="s">
        <v>128</v>
      </c>
      <c r="J35" s="82"/>
      <c r="K35" s="80"/>
      <c r="L35" s="81" t="s">
        <v>129</v>
      </c>
      <c r="M35" s="83">
        <v>46280</v>
      </c>
      <c r="N35" s="130"/>
      <c r="O35" s="130"/>
      <c r="P35" s="130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spans="1:28" s="15" customFormat="1" ht="26.45" customHeight="1" x14ac:dyDescent="0.25">
      <c r="A36" s="247"/>
      <c r="B36" s="257"/>
      <c r="C36" s="257"/>
      <c r="D36" s="257"/>
      <c r="E36" s="257"/>
      <c r="F36" s="257"/>
      <c r="G36" s="265"/>
      <c r="H36" s="80" t="s">
        <v>130</v>
      </c>
      <c r="I36" s="81" t="s">
        <v>128</v>
      </c>
      <c r="J36" s="82"/>
      <c r="K36" s="80"/>
      <c r="L36" s="81" t="s">
        <v>131</v>
      </c>
      <c r="M36" s="83">
        <v>46371</v>
      </c>
      <c r="N36" s="130"/>
      <c r="O36" s="130"/>
      <c r="P36" s="130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spans="1:28" s="15" customFormat="1" ht="44.25" customHeight="1" x14ac:dyDescent="0.25">
      <c r="A37" s="247"/>
      <c r="B37" s="258"/>
      <c r="C37" s="258"/>
      <c r="D37" s="258"/>
      <c r="E37" s="258"/>
      <c r="F37" s="258"/>
      <c r="G37" s="266"/>
      <c r="H37" s="80" t="s">
        <v>132</v>
      </c>
      <c r="I37" s="80" t="s">
        <v>128</v>
      </c>
      <c r="J37" s="84"/>
      <c r="K37" s="67"/>
      <c r="L37" s="80" t="s">
        <v>133</v>
      </c>
      <c r="M37" s="83">
        <v>46371</v>
      </c>
      <c r="N37" s="130"/>
      <c r="O37" s="130"/>
      <c r="P37" s="130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1:28" s="15" customFormat="1" ht="33" customHeight="1" x14ac:dyDescent="0.25">
      <c r="A38" s="277" t="str">
        <f>'Objetivo Estratégico'!B7</f>
        <v>L1. Formación integral para el desarrollo local, humano y sostenible.</v>
      </c>
      <c r="B38" s="263" t="str">
        <f>'Objetivo Estratégico'!C13</f>
        <v>1.1.7  Integración de recursos digitales en la docencia</v>
      </c>
      <c r="C38" s="259">
        <f>'Objetivo Estratégico'!D13</f>
        <v>0.15</v>
      </c>
      <c r="D38" s="259">
        <f>'Objetivo Estratégico'!E13</f>
        <v>0.2</v>
      </c>
      <c r="E38" s="259">
        <f>'Objetivo Estratégico'!F13</f>
        <v>0.25</v>
      </c>
      <c r="F38" s="259">
        <f>'Objetivo Estratégico'!G13</f>
        <v>0.3</v>
      </c>
      <c r="G38" s="286">
        <f>'Objetivo Estratégico'!H13</f>
        <v>0.3</v>
      </c>
      <c r="H38" s="71" t="s">
        <v>134</v>
      </c>
      <c r="I38" s="71" t="s">
        <v>9</v>
      </c>
      <c r="J38" s="72"/>
      <c r="K38" s="71"/>
      <c r="L38" s="71" t="s">
        <v>135</v>
      </c>
      <c r="M38" s="73">
        <v>46188</v>
      </c>
      <c r="N38" s="130"/>
      <c r="O38" s="130"/>
      <c r="P38" s="130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spans="1:28" s="15" customFormat="1" ht="46.9" customHeight="1" x14ac:dyDescent="0.25">
      <c r="A39" s="247"/>
      <c r="B39" s="257"/>
      <c r="C39" s="257"/>
      <c r="D39" s="257"/>
      <c r="E39" s="257"/>
      <c r="F39" s="257"/>
      <c r="G39" s="265"/>
      <c r="H39" s="71" t="s">
        <v>136</v>
      </c>
      <c r="I39" s="71" t="s">
        <v>9</v>
      </c>
      <c r="J39" s="72"/>
      <c r="K39" s="71"/>
      <c r="L39" s="71" t="s">
        <v>137</v>
      </c>
      <c r="M39" s="73">
        <v>46188</v>
      </c>
      <c r="N39" s="130"/>
      <c r="O39" s="130"/>
      <c r="P39" s="130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1:28" s="15" customFormat="1" ht="31.15" customHeight="1" x14ac:dyDescent="0.25">
      <c r="A40" s="247"/>
      <c r="B40" s="258"/>
      <c r="C40" s="258"/>
      <c r="D40" s="258"/>
      <c r="E40" s="258"/>
      <c r="F40" s="258"/>
      <c r="G40" s="266"/>
      <c r="H40" s="71" t="s">
        <v>138</v>
      </c>
      <c r="I40" s="71" t="s">
        <v>9</v>
      </c>
      <c r="J40" s="72"/>
      <c r="K40" s="71"/>
      <c r="L40" s="71" t="s">
        <v>139</v>
      </c>
      <c r="M40" s="73">
        <v>46371</v>
      </c>
      <c r="N40" s="130"/>
      <c r="O40" s="130"/>
      <c r="P40" s="130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spans="1:28" s="15" customFormat="1" ht="14.45" customHeight="1" x14ac:dyDescent="0.25">
      <c r="A41" s="285" t="str">
        <f>'Objetivo Estratégico'!B7</f>
        <v>L1. Formación integral para el desarrollo local, humano y sostenible.</v>
      </c>
      <c r="B41" s="263" t="str">
        <f>'Objetivo Estratégico'!C14</f>
        <v>1.1.8 Nivel de inserción laboral de egresados</v>
      </c>
      <c r="C41" s="259">
        <f>'Objetivo Estratégico'!D14</f>
        <v>0</v>
      </c>
      <c r="D41" s="259">
        <f>'Objetivo Estratégico'!E14</f>
        <v>0</v>
      </c>
      <c r="E41" s="259">
        <f>'Objetivo Estratégico'!F14</f>
        <v>0</v>
      </c>
      <c r="F41" s="286">
        <f>'Objetivo Estratégico'!G14</f>
        <v>0.4</v>
      </c>
      <c r="G41" s="273">
        <f>'Objetivo Estratégico'!H14</f>
        <v>0.4</v>
      </c>
      <c r="H41" s="85"/>
      <c r="I41" s="85"/>
      <c r="J41" s="86"/>
      <c r="K41" s="85"/>
      <c r="L41" s="85"/>
      <c r="M41" s="73"/>
      <c r="N41" s="130"/>
      <c r="O41" s="130"/>
      <c r="P41" s="130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1:28" s="15" customFormat="1" ht="15.6" customHeight="1" x14ac:dyDescent="0.25">
      <c r="A42" s="247"/>
      <c r="B42" s="257"/>
      <c r="C42" s="257"/>
      <c r="D42" s="257"/>
      <c r="E42" s="257"/>
      <c r="F42" s="265"/>
      <c r="G42" s="274"/>
      <c r="H42" s="85"/>
      <c r="I42" s="85"/>
      <c r="J42" s="86"/>
      <c r="K42" s="85"/>
      <c r="L42" s="85"/>
      <c r="M42" s="73"/>
      <c r="N42" s="130"/>
      <c r="O42" s="130"/>
      <c r="P42" s="130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28" s="15" customFormat="1" ht="15.6" customHeight="1" x14ac:dyDescent="0.25">
      <c r="A43" s="247"/>
      <c r="B43" s="257"/>
      <c r="C43" s="257"/>
      <c r="D43" s="257"/>
      <c r="E43" s="257"/>
      <c r="F43" s="265"/>
      <c r="G43" s="274"/>
      <c r="H43" s="85"/>
      <c r="I43" s="85"/>
      <c r="J43" s="86"/>
      <c r="K43" s="85"/>
      <c r="L43" s="85"/>
      <c r="M43" s="73"/>
      <c r="N43" s="130"/>
      <c r="O43" s="130"/>
      <c r="P43" s="130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1:28" s="15" customFormat="1" ht="15.6" customHeight="1" x14ac:dyDescent="0.25">
      <c r="A44" s="247"/>
      <c r="B44" s="257"/>
      <c r="C44" s="257"/>
      <c r="D44" s="257"/>
      <c r="E44" s="257"/>
      <c r="F44" s="265"/>
      <c r="G44" s="274"/>
      <c r="H44" s="85"/>
      <c r="I44" s="85"/>
      <c r="J44" s="86"/>
      <c r="K44" s="85"/>
      <c r="L44" s="85"/>
      <c r="M44" s="73"/>
      <c r="N44" s="130"/>
      <c r="O44" s="130"/>
      <c r="P44" s="130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1:28" s="15" customFormat="1" ht="15.6" customHeight="1" x14ac:dyDescent="0.25">
      <c r="A45" s="247"/>
      <c r="B45" s="257"/>
      <c r="C45" s="257"/>
      <c r="D45" s="257"/>
      <c r="E45" s="257"/>
      <c r="F45" s="265"/>
      <c r="G45" s="274"/>
      <c r="H45" s="85"/>
      <c r="I45" s="85"/>
      <c r="J45" s="86"/>
      <c r="K45" s="85"/>
      <c r="L45" s="85"/>
      <c r="M45" s="73"/>
      <c r="N45" s="130"/>
      <c r="O45" s="130"/>
      <c r="P45" s="130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1:28" s="15" customFormat="1" ht="15.6" customHeight="1" x14ac:dyDescent="0.25">
      <c r="A46" s="247"/>
      <c r="B46" s="257"/>
      <c r="C46" s="257"/>
      <c r="D46" s="257"/>
      <c r="E46" s="257"/>
      <c r="F46" s="265"/>
      <c r="G46" s="274"/>
      <c r="H46" s="85"/>
      <c r="I46" s="85"/>
      <c r="J46" s="86"/>
      <c r="K46" s="71"/>
      <c r="L46" s="85"/>
      <c r="M46" s="73"/>
      <c r="N46" s="130"/>
      <c r="O46" s="130"/>
      <c r="P46" s="130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s="15" customFormat="1" ht="15.6" customHeight="1" x14ac:dyDescent="0.25">
      <c r="A47" s="247"/>
      <c r="B47" s="257"/>
      <c r="C47" s="257"/>
      <c r="D47" s="257"/>
      <c r="E47" s="257"/>
      <c r="F47" s="265"/>
      <c r="G47" s="274"/>
      <c r="H47" s="85"/>
      <c r="I47" s="85"/>
      <c r="J47" s="86"/>
      <c r="K47" s="71"/>
      <c r="L47" s="85"/>
      <c r="M47" s="73"/>
      <c r="N47" s="130"/>
      <c r="O47" s="130"/>
      <c r="P47" s="130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1:28" s="15" customFormat="1" ht="15.6" customHeight="1" x14ac:dyDescent="0.25">
      <c r="A48" s="247"/>
      <c r="B48" s="257"/>
      <c r="C48" s="257"/>
      <c r="D48" s="257"/>
      <c r="E48" s="257"/>
      <c r="F48" s="265"/>
      <c r="G48" s="274"/>
      <c r="H48" s="85"/>
      <c r="I48" s="85"/>
      <c r="J48" s="86"/>
      <c r="K48" s="71"/>
      <c r="L48" s="85"/>
      <c r="M48" s="73"/>
      <c r="N48" s="130"/>
      <c r="O48" s="130"/>
      <c r="P48" s="130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s="15" customFormat="1" ht="15.6" customHeight="1" x14ac:dyDescent="0.25">
      <c r="A49" s="247"/>
      <c r="B49" s="257"/>
      <c r="C49" s="257"/>
      <c r="D49" s="257"/>
      <c r="E49" s="257"/>
      <c r="F49" s="265"/>
      <c r="G49" s="274"/>
      <c r="H49" s="85"/>
      <c r="I49" s="85"/>
      <c r="J49" s="86"/>
      <c r="K49" s="71"/>
      <c r="L49" s="85"/>
      <c r="M49" s="73"/>
      <c r="N49" s="130"/>
      <c r="O49" s="130"/>
      <c r="P49" s="130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1:28" s="15" customFormat="1" ht="14.25" customHeight="1" x14ac:dyDescent="0.25">
      <c r="A50" s="248"/>
      <c r="B50" s="258"/>
      <c r="C50" s="258"/>
      <c r="D50" s="258"/>
      <c r="E50" s="258"/>
      <c r="F50" s="266"/>
      <c r="G50" s="275"/>
      <c r="H50" s="85"/>
      <c r="I50" s="85"/>
      <c r="J50" s="86"/>
      <c r="K50" s="71"/>
      <c r="L50" s="85"/>
      <c r="M50" s="73"/>
      <c r="N50" s="130"/>
      <c r="O50" s="130"/>
      <c r="P50" s="130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1:28" ht="14.25" customHeight="1" x14ac:dyDescent="0.2">
      <c r="A51" s="159"/>
      <c r="B51" s="1"/>
      <c r="C51" s="1"/>
      <c r="D51" s="1"/>
      <c r="E51" s="1"/>
      <c r="F51" s="1"/>
      <c r="G51" s="1"/>
      <c r="H51" s="1"/>
      <c r="I51" s="1"/>
      <c r="J51" s="4"/>
      <c r="K51" s="1"/>
      <c r="L51" s="1"/>
      <c r="M51" s="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4"/>
      <c r="K52" s="1"/>
      <c r="L52" s="1"/>
      <c r="M52" s="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4"/>
      <c r="K53" s="1"/>
      <c r="L53" s="1"/>
      <c r="M53" s="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4"/>
      <c r="K54" s="1"/>
      <c r="L54" s="1"/>
      <c r="M54" s="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4"/>
      <c r="K55" s="1"/>
      <c r="L55" s="1"/>
      <c r="M55" s="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4"/>
      <c r="K56" s="1"/>
      <c r="L56" s="1"/>
      <c r="M56" s="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43" t="s">
        <v>140</v>
      </c>
      <c r="K59" s="1"/>
      <c r="L59" s="1"/>
      <c r="M59" s="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40" t="s">
        <v>141</v>
      </c>
      <c r="K60" s="1"/>
      <c r="L60" s="1"/>
      <c r="M60" s="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41" t="s">
        <v>142</v>
      </c>
      <c r="K61" s="1"/>
      <c r="L61" s="1"/>
      <c r="M61" s="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42" t="s">
        <v>143</v>
      </c>
      <c r="K62" s="1"/>
      <c r="L62" s="1"/>
      <c r="M62" s="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4"/>
      <c r="K64" s="1"/>
      <c r="L64" s="1"/>
      <c r="M64" s="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4"/>
      <c r="K65" s="1"/>
      <c r="L65" s="1"/>
      <c r="M65" s="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4"/>
      <c r="K66" s="1"/>
      <c r="L66" s="1"/>
      <c r="M66" s="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4"/>
      <c r="K67" s="1"/>
      <c r="L67" s="1"/>
      <c r="M67" s="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4"/>
      <c r="K68" s="1"/>
      <c r="L68" s="1"/>
      <c r="M68" s="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4"/>
      <c r="K69" s="1"/>
      <c r="L69" s="1"/>
      <c r="M69" s="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4"/>
      <c r="K70" s="1"/>
      <c r="L70" s="1"/>
      <c r="M70" s="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4"/>
      <c r="K71" s="1"/>
      <c r="L71" s="1"/>
      <c r="M71" s="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4"/>
      <c r="K72" s="1"/>
      <c r="L72" s="1"/>
      <c r="M72" s="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4"/>
      <c r="K73" s="1"/>
      <c r="L73" s="1"/>
      <c r="M73" s="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4"/>
      <c r="K74" s="1"/>
      <c r="L74" s="1"/>
      <c r="M74" s="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4"/>
      <c r="K75" s="1"/>
      <c r="L75" s="1"/>
      <c r="M75" s="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4"/>
      <c r="K76" s="1"/>
      <c r="L76" s="1"/>
      <c r="M76" s="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4"/>
      <c r="K77" s="1"/>
      <c r="L77" s="1"/>
      <c r="M77" s="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4"/>
      <c r="K78" s="1"/>
      <c r="L78" s="1"/>
      <c r="M78" s="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4"/>
      <c r="K79" s="1"/>
      <c r="L79" s="1"/>
      <c r="M79" s="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4"/>
      <c r="K80" s="1"/>
      <c r="L80" s="1"/>
      <c r="M80" s="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4"/>
      <c r="K81" s="1"/>
      <c r="L81" s="1"/>
      <c r="M81" s="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4"/>
      <c r="K82" s="1"/>
      <c r="L82" s="1"/>
      <c r="M82" s="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4"/>
      <c r="K83" s="1"/>
      <c r="L83" s="1"/>
      <c r="M83" s="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4"/>
      <c r="K84" s="1"/>
      <c r="L84" s="1"/>
      <c r="M84" s="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4"/>
      <c r="K85" s="1"/>
      <c r="L85" s="1"/>
      <c r="M85" s="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4"/>
      <c r="K86" s="1"/>
      <c r="L86" s="1"/>
      <c r="M86" s="6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4"/>
      <c r="K87" s="1"/>
      <c r="L87" s="1"/>
      <c r="M87" s="6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4"/>
      <c r="K88" s="1"/>
      <c r="L88" s="1"/>
      <c r="M88" s="6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4"/>
      <c r="K89" s="1"/>
      <c r="L89" s="1"/>
      <c r="M89" s="6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4"/>
      <c r="K90" s="1"/>
      <c r="L90" s="1"/>
      <c r="M90" s="6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4"/>
      <c r="K91" s="1"/>
      <c r="L91" s="1"/>
      <c r="M91" s="6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4"/>
      <c r="K92" s="1"/>
      <c r="L92" s="1"/>
      <c r="M92" s="6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4"/>
      <c r="K93" s="1"/>
      <c r="L93" s="1"/>
      <c r="M93" s="6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4"/>
      <c r="K94" s="1"/>
      <c r="L94" s="1"/>
      <c r="M94" s="6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4"/>
      <c r="K95" s="1"/>
      <c r="L95" s="1"/>
      <c r="M95" s="6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4"/>
      <c r="K96" s="1"/>
      <c r="L96" s="1"/>
      <c r="M96" s="6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4"/>
      <c r="K97" s="1"/>
      <c r="L97" s="1"/>
      <c r="M97" s="6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4"/>
      <c r="K98" s="1"/>
      <c r="L98" s="1"/>
      <c r="M98" s="6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4"/>
      <c r="K99" s="1"/>
      <c r="L99" s="1"/>
      <c r="M99" s="6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4"/>
      <c r="K100" s="1"/>
      <c r="L100" s="1"/>
      <c r="M100" s="6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4"/>
      <c r="K101" s="1"/>
      <c r="L101" s="1"/>
      <c r="M101" s="6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4"/>
      <c r="K102" s="1"/>
      <c r="L102" s="1"/>
      <c r="M102" s="6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4"/>
      <c r="K103" s="1"/>
      <c r="L103" s="1"/>
      <c r="M103" s="6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4"/>
      <c r="K104" s="1"/>
      <c r="L104" s="1"/>
      <c r="M104" s="6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4"/>
      <c r="K105" s="1"/>
      <c r="L105" s="1"/>
      <c r="M105" s="6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4"/>
      <c r="K106" s="1"/>
      <c r="L106" s="1"/>
      <c r="M106" s="6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4"/>
      <c r="K107" s="1"/>
      <c r="L107" s="1"/>
      <c r="M107" s="6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4"/>
      <c r="K108" s="1"/>
      <c r="L108" s="1"/>
      <c r="M108" s="6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4"/>
      <c r="K109" s="1"/>
      <c r="L109" s="1"/>
      <c r="M109" s="6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4"/>
      <c r="K110" s="1"/>
      <c r="L110" s="1"/>
      <c r="M110" s="6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4"/>
      <c r="K111" s="1"/>
      <c r="L111" s="1"/>
      <c r="M111" s="6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4"/>
      <c r="K112" s="1"/>
      <c r="L112" s="1"/>
      <c r="M112" s="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4"/>
      <c r="K113" s="1"/>
      <c r="L113" s="1"/>
      <c r="M113" s="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4"/>
      <c r="K114" s="1"/>
      <c r="L114" s="1"/>
      <c r="M114" s="6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4"/>
      <c r="K115" s="1"/>
      <c r="L115" s="1"/>
      <c r="M115" s="6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4"/>
      <c r="K116" s="1"/>
      <c r="L116" s="1"/>
      <c r="M116" s="6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4"/>
      <c r="K117" s="1"/>
      <c r="L117" s="1"/>
      <c r="M117" s="6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4"/>
      <c r="K118" s="1"/>
      <c r="L118" s="1"/>
      <c r="M118" s="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4"/>
      <c r="K119" s="1"/>
      <c r="L119" s="1"/>
      <c r="M119" s="6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4"/>
      <c r="K120" s="1"/>
      <c r="L120" s="1"/>
      <c r="M120" s="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4"/>
      <c r="K121" s="1"/>
      <c r="L121" s="1"/>
      <c r="M121" s="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4"/>
      <c r="K122" s="1"/>
      <c r="L122" s="1"/>
      <c r="M122" s="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4"/>
      <c r="K123" s="1"/>
      <c r="L123" s="1"/>
      <c r="M123" s="6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4"/>
      <c r="K124" s="1"/>
      <c r="L124" s="1"/>
      <c r="M124" s="6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4"/>
      <c r="K125" s="1"/>
      <c r="L125" s="1"/>
      <c r="M125" s="6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4"/>
      <c r="K126" s="1"/>
      <c r="L126" s="1"/>
      <c r="M126" s="6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4"/>
      <c r="K127" s="1"/>
      <c r="L127" s="1"/>
      <c r="M127" s="6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4"/>
      <c r="K128" s="1"/>
      <c r="L128" s="1"/>
      <c r="M128" s="6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4"/>
      <c r="K129" s="1"/>
      <c r="L129" s="1"/>
      <c r="M129" s="6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4"/>
      <c r="K130" s="1"/>
      <c r="L130" s="1"/>
      <c r="M130" s="6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4"/>
      <c r="K131" s="1"/>
      <c r="L131" s="1"/>
      <c r="M131" s="6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4"/>
      <c r="K132" s="1"/>
      <c r="L132" s="1"/>
      <c r="M132" s="6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4"/>
      <c r="K133" s="1"/>
      <c r="L133" s="1"/>
      <c r="M133" s="6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4"/>
      <c r="K134" s="1"/>
      <c r="L134" s="1"/>
      <c r="M134" s="6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4"/>
      <c r="K135" s="1"/>
      <c r="L135" s="1"/>
      <c r="M135" s="6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4"/>
      <c r="K136" s="1"/>
      <c r="L136" s="1"/>
      <c r="M136" s="6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4"/>
      <c r="K137" s="1"/>
      <c r="L137" s="1"/>
      <c r="M137" s="6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4"/>
      <c r="K138" s="1"/>
      <c r="L138" s="1"/>
      <c r="M138" s="6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4"/>
      <c r="K139" s="1"/>
      <c r="L139" s="1"/>
      <c r="M139" s="6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4"/>
      <c r="K140" s="1"/>
      <c r="L140" s="1"/>
      <c r="M140" s="6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4"/>
      <c r="K141" s="1"/>
      <c r="L141" s="1"/>
      <c r="M141" s="6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4"/>
      <c r="K142" s="1"/>
      <c r="L142" s="1"/>
      <c r="M142" s="6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4"/>
      <c r="K143" s="1"/>
      <c r="L143" s="1"/>
      <c r="M143" s="6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4"/>
      <c r="K144" s="1"/>
      <c r="L144" s="1"/>
      <c r="M144" s="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4"/>
      <c r="K145" s="1"/>
      <c r="L145" s="1"/>
      <c r="M145" s="6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4"/>
      <c r="K146" s="1"/>
      <c r="L146" s="1"/>
      <c r="M146" s="6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4"/>
      <c r="K147" s="1"/>
      <c r="L147" s="1"/>
      <c r="M147" s="6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4"/>
      <c r="K148" s="1"/>
      <c r="L148" s="1"/>
      <c r="M148" s="6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4"/>
      <c r="K149" s="1"/>
      <c r="L149" s="1"/>
      <c r="M149" s="6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4"/>
      <c r="K150" s="1"/>
      <c r="L150" s="1"/>
      <c r="M150" s="6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4"/>
      <c r="K151" s="1"/>
      <c r="L151" s="1"/>
      <c r="M151" s="6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4"/>
      <c r="K152" s="1"/>
      <c r="L152" s="1"/>
      <c r="M152" s="6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4"/>
      <c r="K153" s="1"/>
      <c r="L153" s="1"/>
      <c r="M153" s="6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4"/>
      <c r="K154" s="1"/>
      <c r="L154" s="1"/>
      <c r="M154" s="6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4"/>
      <c r="K155" s="1"/>
      <c r="L155" s="1"/>
      <c r="M155" s="6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4"/>
      <c r="K156" s="1"/>
      <c r="L156" s="1"/>
      <c r="M156" s="6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4"/>
      <c r="K157" s="1"/>
      <c r="L157" s="1"/>
      <c r="M157" s="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4"/>
      <c r="K158" s="1"/>
      <c r="L158" s="1"/>
      <c r="M158" s="6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4"/>
      <c r="K159" s="1"/>
      <c r="L159" s="1"/>
      <c r="M159" s="6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4"/>
      <c r="K160" s="1"/>
      <c r="L160" s="1"/>
      <c r="M160" s="6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4"/>
      <c r="K161" s="1"/>
      <c r="L161" s="1"/>
      <c r="M161" s="6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4"/>
      <c r="K162" s="1"/>
      <c r="L162" s="1"/>
      <c r="M162" s="6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4"/>
      <c r="K163" s="1"/>
      <c r="L163" s="1"/>
      <c r="M163" s="6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4"/>
      <c r="K164" s="1"/>
      <c r="L164" s="1"/>
      <c r="M164" s="6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4"/>
      <c r="K165" s="1"/>
      <c r="L165" s="1"/>
      <c r="M165" s="6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4"/>
      <c r="K166" s="1"/>
      <c r="L166" s="1"/>
      <c r="M166" s="6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4"/>
      <c r="K167" s="1"/>
      <c r="L167" s="1"/>
      <c r="M167" s="6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4"/>
      <c r="K168" s="1"/>
      <c r="L168" s="1"/>
      <c r="M168" s="6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4"/>
      <c r="K169" s="1"/>
      <c r="L169" s="1"/>
      <c r="M169" s="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4"/>
      <c r="K170" s="1"/>
      <c r="L170" s="1"/>
      <c r="M170" s="6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4"/>
      <c r="K171" s="1"/>
      <c r="L171" s="1"/>
      <c r="M171" s="6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1"/>
      <c r="L172" s="1"/>
      <c r="M172" s="6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4"/>
      <c r="K173" s="1"/>
      <c r="L173" s="1"/>
      <c r="M173" s="6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4"/>
      <c r="K174" s="1"/>
      <c r="L174" s="1"/>
      <c r="M174" s="6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4"/>
      <c r="K175" s="1"/>
      <c r="L175" s="1"/>
      <c r="M175" s="6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1"/>
      <c r="L176" s="1"/>
      <c r="M176" s="6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4"/>
      <c r="K177" s="1"/>
      <c r="L177" s="1"/>
      <c r="M177" s="6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4"/>
      <c r="K178" s="1"/>
      <c r="L178" s="1"/>
      <c r="M178" s="6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4"/>
      <c r="K179" s="1"/>
      <c r="L179" s="1"/>
      <c r="M179" s="6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1"/>
      <c r="L180" s="1"/>
      <c r="M180" s="6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4"/>
      <c r="K181" s="1"/>
      <c r="L181" s="1"/>
      <c r="M181" s="6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1"/>
      <c r="L182" s="1"/>
      <c r="M182" s="6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4"/>
      <c r="K183" s="1"/>
      <c r="L183" s="1"/>
      <c r="M183" s="6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4"/>
      <c r="K184" s="1"/>
      <c r="L184" s="1"/>
      <c r="M184" s="6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4"/>
      <c r="K185" s="1"/>
      <c r="L185" s="1"/>
      <c r="M185" s="6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4"/>
      <c r="K186" s="1"/>
      <c r="L186" s="1"/>
      <c r="M186" s="6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4"/>
      <c r="K187" s="1"/>
      <c r="L187" s="1"/>
      <c r="M187" s="6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4"/>
      <c r="K188" s="1"/>
      <c r="L188" s="1"/>
      <c r="M188" s="6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4"/>
      <c r="K189" s="1"/>
      <c r="L189" s="1"/>
      <c r="M189" s="6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4"/>
      <c r="K190" s="1"/>
      <c r="L190" s="1"/>
      <c r="M190" s="6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4"/>
      <c r="K191" s="1"/>
      <c r="L191" s="1"/>
      <c r="M191" s="6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4"/>
      <c r="K192" s="1"/>
      <c r="L192" s="1"/>
      <c r="M192" s="6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4"/>
      <c r="K193" s="1"/>
      <c r="L193" s="1"/>
      <c r="M193" s="6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4"/>
      <c r="K194" s="1"/>
      <c r="L194" s="1"/>
      <c r="M194" s="6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4"/>
      <c r="K195" s="1"/>
      <c r="L195" s="1"/>
      <c r="M195" s="6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4"/>
      <c r="K196" s="1"/>
      <c r="L196" s="1"/>
      <c r="M196" s="6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4"/>
      <c r="K197" s="1"/>
      <c r="L197" s="1"/>
      <c r="M197" s="6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4"/>
      <c r="K198" s="1"/>
      <c r="L198" s="1"/>
      <c r="M198" s="6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4"/>
      <c r="K199" s="1"/>
      <c r="L199" s="1"/>
      <c r="M199" s="6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4"/>
      <c r="K200" s="1"/>
      <c r="L200" s="1"/>
      <c r="M200" s="6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4"/>
      <c r="K201" s="1"/>
      <c r="L201" s="1"/>
      <c r="M201" s="6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4"/>
      <c r="K202" s="1"/>
      <c r="L202" s="1"/>
      <c r="M202" s="6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4"/>
      <c r="K203" s="1"/>
      <c r="L203" s="1"/>
      <c r="M203" s="6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4"/>
      <c r="K204" s="1"/>
      <c r="L204" s="1"/>
      <c r="M204" s="6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4"/>
      <c r="K205" s="1"/>
      <c r="L205" s="1"/>
      <c r="M205" s="6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4"/>
      <c r="K206" s="1"/>
      <c r="L206" s="1"/>
      <c r="M206" s="6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4"/>
      <c r="K207" s="1"/>
      <c r="L207" s="1"/>
      <c r="M207" s="6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4"/>
      <c r="K208" s="1"/>
      <c r="L208" s="1"/>
      <c r="M208" s="6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4"/>
      <c r="K209" s="1"/>
      <c r="L209" s="1"/>
      <c r="M209" s="6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4"/>
      <c r="K210" s="1"/>
      <c r="L210" s="1"/>
      <c r="M210" s="6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4"/>
      <c r="K211" s="1"/>
      <c r="L211" s="1"/>
      <c r="M211" s="6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4"/>
      <c r="K212" s="1"/>
      <c r="L212" s="1"/>
      <c r="M212" s="6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4"/>
      <c r="K213" s="1"/>
      <c r="L213" s="1"/>
      <c r="M213" s="6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4"/>
      <c r="K214" s="1"/>
      <c r="L214" s="1"/>
      <c r="M214" s="6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4"/>
      <c r="K215" s="1"/>
      <c r="L215" s="1"/>
      <c r="M215" s="6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4"/>
      <c r="K216" s="1"/>
      <c r="L216" s="1"/>
      <c r="M216" s="6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4"/>
      <c r="K217" s="1"/>
      <c r="L217" s="1"/>
      <c r="M217" s="6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4"/>
      <c r="K218" s="1"/>
      <c r="L218" s="1"/>
      <c r="M218" s="6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4"/>
      <c r="K219" s="1"/>
      <c r="L219" s="1"/>
      <c r="M219" s="6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4"/>
      <c r="K220" s="1"/>
      <c r="L220" s="1"/>
      <c r="M220" s="6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4"/>
      <c r="K221" s="1"/>
      <c r="L221" s="1"/>
      <c r="M221" s="6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4"/>
      <c r="K222" s="1"/>
      <c r="L222" s="1"/>
      <c r="M222" s="6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4"/>
      <c r="K223" s="1"/>
      <c r="L223" s="1"/>
      <c r="M223" s="6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4"/>
      <c r="K224" s="1"/>
      <c r="L224" s="1"/>
      <c r="M224" s="6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4"/>
      <c r="K225" s="1"/>
      <c r="L225" s="1"/>
      <c r="M225" s="6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4"/>
      <c r="K226" s="1"/>
      <c r="L226" s="1"/>
      <c r="M226" s="6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4"/>
      <c r="K227" s="1"/>
      <c r="L227" s="1"/>
      <c r="M227" s="6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4"/>
      <c r="K228" s="1"/>
      <c r="L228" s="1"/>
      <c r="M228" s="6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4"/>
      <c r="K229" s="1"/>
      <c r="L229" s="1"/>
      <c r="M229" s="6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4"/>
      <c r="K230" s="1"/>
      <c r="L230" s="1"/>
      <c r="M230" s="6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4"/>
      <c r="K231" s="1"/>
      <c r="L231" s="1"/>
      <c r="M231" s="6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4"/>
      <c r="K232" s="1"/>
      <c r="L232" s="1"/>
      <c r="M232" s="6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4"/>
      <c r="K233" s="1"/>
      <c r="L233" s="1"/>
      <c r="M233" s="6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4"/>
      <c r="K234" s="1"/>
      <c r="L234" s="1"/>
      <c r="M234" s="6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4"/>
      <c r="K235" s="1"/>
      <c r="L235" s="1"/>
      <c r="M235" s="6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4"/>
      <c r="K236" s="1"/>
      <c r="L236" s="1"/>
      <c r="M236" s="6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4"/>
      <c r="K237" s="1"/>
      <c r="L237" s="1"/>
      <c r="M237" s="6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4"/>
      <c r="K238" s="1"/>
      <c r="L238" s="1"/>
      <c r="M238" s="6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4"/>
      <c r="K239" s="1"/>
      <c r="L239" s="1"/>
      <c r="M239" s="6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4"/>
      <c r="K240" s="1"/>
      <c r="L240" s="1"/>
      <c r="M240" s="6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4"/>
      <c r="K241" s="1"/>
      <c r="L241" s="1"/>
      <c r="M241" s="6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4"/>
      <c r="K242" s="1"/>
      <c r="L242" s="1"/>
      <c r="M242" s="6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4"/>
      <c r="K243" s="1"/>
      <c r="L243" s="1"/>
      <c r="M243" s="6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4"/>
      <c r="K244" s="1"/>
      <c r="L244" s="1"/>
      <c r="M244" s="6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4"/>
      <c r="K245" s="1"/>
      <c r="L245" s="1"/>
      <c r="M245" s="6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4"/>
      <c r="K246" s="1"/>
      <c r="L246" s="1"/>
      <c r="M246" s="6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4"/>
      <c r="K247" s="1"/>
      <c r="L247" s="1"/>
      <c r="M247" s="6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4"/>
      <c r="K248" s="1"/>
      <c r="L248" s="1"/>
      <c r="M248" s="6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4"/>
      <c r="K249" s="1"/>
      <c r="L249" s="1"/>
      <c r="M249" s="6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4"/>
      <c r="K250" s="1"/>
      <c r="L250" s="1"/>
      <c r="M250" s="6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4"/>
      <c r="K251" s="1"/>
      <c r="L251" s="1"/>
      <c r="M251" s="6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4"/>
      <c r="K252" s="1"/>
      <c r="L252" s="1"/>
      <c r="M252" s="6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4"/>
      <c r="K253" s="1"/>
      <c r="L253" s="1"/>
      <c r="M253" s="6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4"/>
      <c r="K254" s="1"/>
      <c r="L254" s="1"/>
      <c r="M254" s="6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4"/>
      <c r="K255" s="1"/>
      <c r="L255" s="1"/>
      <c r="M255" s="6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4"/>
      <c r="K256" s="1"/>
      <c r="L256" s="1"/>
      <c r="M256" s="6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4"/>
      <c r="K257" s="1"/>
      <c r="L257" s="1"/>
      <c r="M257" s="6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4"/>
      <c r="K258" s="1"/>
      <c r="L258" s="1"/>
      <c r="M258" s="6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4"/>
      <c r="K259" s="1"/>
      <c r="L259" s="1"/>
      <c r="M259" s="6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4"/>
      <c r="K260" s="1"/>
      <c r="L260" s="1"/>
      <c r="M260" s="6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4"/>
      <c r="K261" s="1"/>
      <c r="L261" s="1"/>
      <c r="M261" s="6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4"/>
      <c r="K262" s="1"/>
      <c r="L262" s="1"/>
      <c r="M262" s="6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4"/>
      <c r="K263" s="1"/>
      <c r="L263" s="1"/>
      <c r="M263" s="6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4"/>
      <c r="K264" s="1"/>
      <c r="L264" s="1"/>
      <c r="M264" s="6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4"/>
      <c r="K265" s="1"/>
      <c r="L265" s="1"/>
      <c r="M265" s="6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4"/>
      <c r="K266" s="1"/>
      <c r="L266" s="1"/>
      <c r="M266" s="6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4"/>
      <c r="K267" s="1"/>
      <c r="L267" s="1"/>
      <c r="M267" s="6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4"/>
      <c r="K268" s="1"/>
      <c r="L268" s="1"/>
      <c r="M268" s="6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4"/>
      <c r="K269" s="1"/>
      <c r="L269" s="1"/>
      <c r="M269" s="6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4"/>
      <c r="K270" s="1"/>
      <c r="L270" s="1"/>
      <c r="M270" s="6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4"/>
      <c r="K271" s="1"/>
      <c r="L271" s="1"/>
      <c r="M271" s="6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4"/>
      <c r="K272" s="1"/>
      <c r="L272" s="1"/>
      <c r="M272" s="6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4"/>
      <c r="K273" s="1"/>
      <c r="L273" s="1"/>
      <c r="M273" s="6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4"/>
      <c r="K274" s="1"/>
      <c r="L274" s="1"/>
      <c r="M274" s="6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4"/>
      <c r="K275" s="1"/>
      <c r="L275" s="1"/>
      <c r="M275" s="6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4"/>
      <c r="K276" s="1"/>
      <c r="L276" s="1"/>
      <c r="M276" s="6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4"/>
      <c r="K277" s="1"/>
      <c r="L277" s="1"/>
      <c r="M277" s="6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4"/>
      <c r="K278" s="1"/>
      <c r="L278" s="1"/>
      <c r="M278" s="6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4"/>
      <c r="K279" s="1"/>
      <c r="L279" s="1"/>
      <c r="M279" s="6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4"/>
      <c r="K280" s="1"/>
      <c r="L280" s="1"/>
      <c r="M280" s="6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4"/>
      <c r="K281" s="1"/>
      <c r="L281" s="1"/>
      <c r="M281" s="6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4"/>
      <c r="K282" s="1"/>
      <c r="L282" s="1"/>
      <c r="M282" s="6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4"/>
      <c r="K283" s="1"/>
      <c r="L283" s="1"/>
      <c r="M283" s="6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4"/>
      <c r="K284" s="1"/>
      <c r="L284" s="1"/>
      <c r="M284" s="6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4"/>
      <c r="K285" s="1"/>
      <c r="L285" s="1"/>
      <c r="M285" s="6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4"/>
      <c r="K286" s="1"/>
      <c r="L286" s="1"/>
      <c r="M286" s="6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4"/>
      <c r="K287" s="1"/>
      <c r="L287" s="1"/>
      <c r="M287" s="6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4"/>
      <c r="K288" s="1"/>
      <c r="L288" s="1"/>
      <c r="M288" s="6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4"/>
      <c r="K289" s="1"/>
      <c r="L289" s="1"/>
      <c r="M289" s="6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4"/>
      <c r="K290" s="1"/>
      <c r="L290" s="1"/>
      <c r="M290" s="6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4"/>
      <c r="K291" s="1"/>
      <c r="L291" s="1"/>
      <c r="M291" s="6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4"/>
      <c r="K292" s="1"/>
      <c r="L292" s="1"/>
      <c r="M292" s="6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4"/>
      <c r="K293" s="1"/>
      <c r="L293" s="1"/>
      <c r="M293" s="6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4"/>
      <c r="K294" s="1"/>
      <c r="L294" s="1"/>
      <c r="M294" s="6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4"/>
      <c r="K295" s="1"/>
      <c r="L295" s="1"/>
      <c r="M295" s="6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4"/>
      <c r="K296" s="1"/>
      <c r="L296" s="1"/>
      <c r="M296" s="6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4"/>
      <c r="K297" s="1"/>
      <c r="L297" s="1"/>
      <c r="M297" s="6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4"/>
      <c r="K298" s="1"/>
      <c r="L298" s="1"/>
      <c r="M298" s="6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4"/>
      <c r="K299" s="1"/>
      <c r="L299" s="1"/>
      <c r="M299" s="6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4"/>
      <c r="K300" s="1"/>
      <c r="L300" s="1"/>
      <c r="M300" s="6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4"/>
      <c r="K301" s="1"/>
      <c r="L301" s="1"/>
      <c r="M301" s="6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4"/>
      <c r="K302" s="1"/>
      <c r="L302" s="1"/>
      <c r="M302" s="6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4"/>
      <c r="K303" s="1"/>
      <c r="L303" s="1"/>
      <c r="M303" s="6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4"/>
      <c r="K304" s="1"/>
      <c r="L304" s="1"/>
      <c r="M304" s="6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4"/>
      <c r="K305" s="1"/>
      <c r="L305" s="1"/>
      <c r="M305" s="6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4"/>
      <c r="K306" s="1"/>
      <c r="L306" s="1"/>
      <c r="M306" s="6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4"/>
      <c r="K307" s="1"/>
      <c r="L307" s="1"/>
      <c r="M307" s="6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4"/>
      <c r="K308" s="1"/>
      <c r="L308" s="1"/>
      <c r="M308" s="6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4"/>
      <c r="K309" s="1"/>
      <c r="L309" s="1"/>
      <c r="M309" s="6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4"/>
      <c r="K310" s="1"/>
      <c r="L310" s="1"/>
      <c r="M310" s="6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4"/>
      <c r="K311" s="1"/>
      <c r="L311" s="1"/>
      <c r="M311" s="6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4"/>
      <c r="K312" s="1"/>
      <c r="L312" s="1"/>
      <c r="M312" s="6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4"/>
      <c r="K313" s="1"/>
      <c r="L313" s="1"/>
      <c r="M313" s="6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4"/>
      <c r="K314" s="1"/>
      <c r="L314" s="1"/>
      <c r="M314" s="6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4"/>
      <c r="K315" s="1"/>
      <c r="L315" s="1"/>
      <c r="M315" s="6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4"/>
      <c r="K316" s="1"/>
      <c r="L316" s="1"/>
      <c r="M316" s="6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4"/>
      <c r="K317" s="1"/>
      <c r="L317" s="1"/>
      <c r="M317" s="6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4"/>
      <c r="K318" s="1"/>
      <c r="L318" s="1"/>
      <c r="M318" s="6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4"/>
      <c r="K319" s="1"/>
      <c r="L319" s="1"/>
      <c r="M319" s="6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4"/>
      <c r="K320" s="1"/>
      <c r="L320" s="1"/>
      <c r="M320" s="6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4"/>
      <c r="K321" s="1"/>
      <c r="L321" s="1"/>
      <c r="M321" s="6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4"/>
      <c r="K322" s="1"/>
      <c r="L322" s="1"/>
      <c r="M322" s="6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4"/>
      <c r="K323" s="1"/>
      <c r="L323" s="1"/>
      <c r="M323" s="6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4"/>
      <c r="K324" s="1"/>
      <c r="L324" s="1"/>
      <c r="M324" s="6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4"/>
      <c r="K325" s="1"/>
      <c r="L325" s="1"/>
      <c r="M325" s="6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4"/>
      <c r="K326" s="1"/>
      <c r="L326" s="1"/>
      <c r="M326" s="6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4"/>
      <c r="K327" s="1"/>
      <c r="L327" s="1"/>
      <c r="M327" s="6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4"/>
      <c r="K328" s="1"/>
      <c r="L328" s="1"/>
      <c r="M328" s="6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4"/>
      <c r="K329" s="1"/>
      <c r="L329" s="1"/>
      <c r="M329" s="6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4"/>
      <c r="K330" s="1"/>
      <c r="L330" s="1"/>
      <c r="M330" s="6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4"/>
      <c r="K331" s="1"/>
      <c r="L331" s="1"/>
      <c r="M331" s="6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4"/>
      <c r="K332" s="1"/>
      <c r="L332" s="1"/>
      <c r="M332" s="6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4"/>
      <c r="K333" s="1"/>
      <c r="L333" s="1"/>
      <c r="M333" s="6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4"/>
      <c r="K334" s="1"/>
      <c r="L334" s="1"/>
      <c r="M334" s="6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4"/>
      <c r="K335" s="1"/>
      <c r="L335" s="1"/>
      <c r="M335" s="6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4"/>
      <c r="K336" s="1"/>
      <c r="L336" s="1"/>
      <c r="M336" s="6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4"/>
      <c r="K337" s="1"/>
      <c r="L337" s="1"/>
      <c r="M337" s="6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4"/>
      <c r="K338" s="1"/>
      <c r="L338" s="1"/>
      <c r="M338" s="6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4"/>
      <c r="K339" s="1"/>
      <c r="L339" s="1"/>
      <c r="M339" s="6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4"/>
      <c r="K340" s="1"/>
      <c r="L340" s="1"/>
      <c r="M340" s="6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4"/>
      <c r="K341" s="1"/>
      <c r="L341" s="1"/>
      <c r="M341" s="6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4"/>
      <c r="K342" s="1"/>
      <c r="L342" s="1"/>
      <c r="M342" s="6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4"/>
      <c r="K343" s="1"/>
      <c r="L343" s="1"/>
      <c r="M343" s="6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4"/>
      <c r="K344" s="1"/>
      <c r="L344" s="1"/>
      <c r="M344" s="6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4"/>
      <c r="K345" s="1"/>
      <c r="L345" s="1"/>
      <c r="M345" s="6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4"/>
      <c r="K346" s="1"/>
      <c r="L346" s="1"/>
      <c r="M346" s="6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4"/>
      <c r="K347" s="1"/>
      <c r="L347" s="1"/>
      <c r="M347" s="6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4"/>
      <c r="K348" s="1"/>
      <c r="L348" s="1"/>
      <c r="M348" s="6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4"/>
      <c r="K349" s="1"/>
      <c r="L349" s="1"/>
      <c r="M349" s="6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4"/>
      <c r="K350" s="1"/>
      <c r="L350" s="1"/>
      <c r="M350" s="6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4"/>
      <c r="K351" s="1"/>
      <c r="L351" s="1"/>
      <c r="M351" s="6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4"/>
      <c r="K352" s="1"/>
      <c r="L352" s="1"/>
      <c r="M352" s="6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4"/>
      <c r="K353" s="1"/>
      <c r="L353" s="1"/>
      <c r="M353" s="6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4"/>
      <c r="K354" s="1"/>
      <c r="L354" s="1"/>
      <c r="M354" s="6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4"/>
      <c r="K355" s="1"/>
      <c r="L355" s="1"/>
      <c r="M355" s="6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4"/>
      <c r="K356" s="1"/>
      <c r="L356" s="1"/>
      <c r="M356" s="6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4"/>
      <c r="K357" s="1"/>
      <c r="L357" s="1"/>
      <c r="M357" s="6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4"/>
      <c r="K358" s="1"/>
      <c r="L358" s="1"/>
      <c r="M358" s="6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4"/>
      <c r="K359" s="1"/>
      <c r="L359" s="1"/>
      <c r="M359" s="6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4"/>
      <c r="K360" s="1"/>
      <c r="L360" s="1"/>
      <c r="M360" s="6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4"/>
      <c r="K361" s="1"/>
      <c r="L361" s="1"/>
      <c r="M361" s="6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4"/>
      <c r="K362" s="1"/>
      <c r="L362" s="1"/>
      <c r="M362" s="6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4"/>
      <c r="K363" s="1"/>
      <c r="L363" s="1"/>
      <c r="M363" s="6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4"/>
      <c r="K364" s="1"/>
      <c r="L364" s="1"/>
      <c r="M364" s="6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4"/>
      <c r="K365" s="1"/>
      <c r="L365" s="1"/>
      <c r="M365" s="6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4"/>
      <c r="K366" s="1"/>
      <c r="L366" s="1"/>
      <c r="M366" s="6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4"/>
      <c r="K367" s="1"/>
      <c r="L367" s="1"/>
      <c r="M367" s="6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4"/>
      <c r="K368" s="1"/>
      <c r="L368" s="1"/>
      <c r="M368" s="6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4"/>
      <c r="K369" s="1"/>
      <c r="L369" s="1"/>
      <c r="M369" s="6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4"/>
      <c r="K370" s="1"/>
      <c r="L370" s="1"/>
      <c r="M370" s="6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4"/>
      <c r="K371" s="1"/>
      <c r="L371" s="1"/>
      <c r="M371" s="6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4"/>
      <c r="K372" s="1"/>
      <c r="L372" s="1"/>
      <c r="M372" s="6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4"/>
      <c r="K373" s="1"/>
      <c r="L373" s="1"/>
      <c r="M373" s="6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4"/>
      <c r="K374" s="1"/>
      <c r="L374" s="1"/>
      <c r="M374" s="6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4"/>
      <c r="K375" s="1"/>
      <c r="L375" s="1"/>
      <c r="M375" s="6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4"/>
      <c r="K376" s="1"/>
      <c r="L376" s="1"/>
      <c r="M376" s="6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4"/>
      <c r="K377" s="1"/>
      <c r="L377" s="1"/>
      <c r="M377" s="6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4"/>
      <c r="K378" s="1"/>
      <c r="L378" s="1"/>
      <c r="M378" s="6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4"/>
      <c r="K379" s="1"/>
      <c r="L379" s="1"/>
      <c r="M379" s="6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4"/>
      <c r="K380" s="1"/>
      <c r="L380" s="1"/>
      <c r="M380" s="6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4"/>
      <c r="K381" s="1"/>
      <c r="L381" s="1"/>
      <c r="M381" s="6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4"/>
      <c r="K382" s="1"/>
      <c r="L382" s="1"/>
      <c r="M382" s="6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4"/>
      <c r="K383" s="1"/>
      <c r="L383" s="1"/>
      <c r="M383" s="6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4"/>
      <c r="K384" s="1"/>
      <c r="L384" s="1"/>
      <c r="M384" s="6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4"/>
      <c r="K385" s="1"/>
      <c r="L385" s="1"/>
      <c r="M385" s="6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4"/>
      <c r="K386" s="1"/>
      <c r="L386" s="1"/>
      <c r="M386" s="6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4"/>
      <c r="K387" s="1"/>
      <c r="L387" s="1"/>
      <c r="M387" s="6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4"/>
      <c r="K388" s="1"/>
      <c r="L388" s="1"/>
      <c r="M388" s="6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4"/>
      <c r="K389" s="1"/>
      <c r="L389" s="1"/>
      <c r="M389" s="6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4"/>
      <c r="K390" s="1"/>
      <c r="L390" s="1"/>
      <c r="M390" s="6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4"/>
      <c r="K391" s="1"/>
      <c r="L391" s="1"/>
      <c r="M391" s="6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4"/>
      <c r="K392" s="1"/>
      <c r="L392" s="1"/>
      <c r="M392" s="6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4"/>
      <c r="K393" s="1"/>
      <c r="L393" s="1"/>
      <c r="M393" s="6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4"/>
      <c r="K394" s="1"/>
      <c r="L394" s="1"/>
      <c r="M394" s="6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4"/>
      <c r="K395" s="1"/>
      <c r="L395" s="1"/>
      <c r="M395" s="6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4"/>
      <c r="K396" s="1"/>
      <c r="L396" s="1"/>
      <c r="M396" s="6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4"/>
      <c r="K397" s="1"/>
      <c r="L397" s="1"/>
      <c r="M397" s="6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4"/>
      <c r="K398" s="1"/>
      <c r="L398" s="1"/>
      <c r="M398" s="6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4"/>
      <c r="K399" s="1"/>
      <c r="L399" s="1"/>
      <c r="M399" s="6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4"/>
      <c r="K400" s="1"/>
      <c r="L400" s="1"/>
      <c r="M400" s="6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4"/>
      <c r="K401" s="1"/>
      <c r="L401" s="1"/>
      <c r="M401" s="6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4"/>
      <c r="K402" s="1"/>
      <c r="L402" s="1"/>
      <c r="M402" s="6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4"/>
      <c r="K403" s="1"/>
      <c r="L403" s="1"/>
      <c r="M403" s="6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4"/>
      <c r="K404" s="1"/>
      <c r="L404" s="1"/>
      <c r="M404" s="6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4"/>
      <c r="K405" s="1"/>
      <c r="L405" s="1"/>
      <c r="M405" s="6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4"/>
      <c r="K406" s="1"/>
      <c r="L406" s="1"/>
      <c r="M406" s="6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4"/>
      <c r="K407" s="1"/>
      <c r="L407" s="1"/>
      <c r="M407" s="6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4"/>
      <c r="K408" s="1"/>
      <c r="L408" s="1"/>
      <c r="M408" s="6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4"/>
      <c r="K409" s="1"/>
      <c r="L409" s="1"/>
      <c r="M409" s="6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4"/>
      <c r="K410" s="1"/>
      <c r="L410" s="1"/>
      <c r="M410" s="6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4"/>
      <c r="K411" s="1"/>
      <c r="L411" s="1"/>
      <c r="M411" s="6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4"/>
      <c r="K412" s="1"/>
      <c r="L412" s="1"/>
      <c r="M412" s="6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4"/>
      <c r="K413" s="1"/>
      <c r="L413" s="1"/>
      <c r="M413" s="6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4"/>
      <c r="K414" s="1"/>
      <c r="L414" s="1"/>
      <c r="M414" s="6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4"/>
      <c r="K415" s="1"/>
      <c r="L415" s="1"/>
      <c r="M415" s="6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4"/>
      <c r="K416" s="1"/>
      <c r="L416" s="1"/>
      <c r="M416" s="6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4"/>
      <c r="K417" s="1"/>
      <c r="L417" s="1"/>
      <c r="M417" s="6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4"/>
      <c r="K418" s="1"/>
      <c r="L418" s="1"/>
      <c r="M418" s="6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4"/>
      <c r="K419" s="1"/>
      <c r="L419" s="1"/>
      <c r="M419" s="6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4"/>
      <c r="K420" s="1"/>
      <c r="L420" s="1"/>
      <c r="M420" s="6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4"/>
      <c r="K421" s="1"/>
      <c r="L421" s="1"/>
      <c r="M421" s="6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4"/>
      <c r="K422" s="1"/>
      <c r="L422" s="1"/>
      <c r="M422" s="6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4"/>
      <c r="K423" s="1"/>
      <c r="L423" s="1"/>
      <c r="M423" s="6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4"/>
      <c r="K424" s="1"/>
      <c r="L424" s="1"/>
      <c r="M424" s="6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4"/>
      <c r="K425" s="1"/>
      <c r="L425" s="1"/>
      <c r="M425" s="6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4"/>
      <c r="K426" s="1"/>
      <c r="L426" s="1"/>
      <c r="M426" s="6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4"/>
      <c r="K427" s="1"/>
      <c r="L427" s="1"/>
      <c r="M427" s="6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4"/>
      <c r="K428" s="1"/>
      <c r="L428" s="1"/>
      <c r="M428" s="6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4"/>
      <c r="K429" s="1"/>
      <c r="L429" s="1"/>
      <c r="M429" s="6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4"/>
      <c r="K430" s="1"/>
      <c r="L430" s="1"/>
      <c r="M430" s="6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4"/>
      <c r="K431" s="1"/>
      <c r="L431" s="1"/>
      <c r="M431" s="6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4"/>
      <c r="K432" s="1"/>
      <c r="L432" s="1"/>
      <c r="M432" s="6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4"/>
      <c r="K433" s="1"/>
      <c r="L433" s="1"/>
      <c r="M433" s="6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4"/>
      <c r="K434" s="1"/>
      <c r="L434" s="1"/>
      <c r="M434" s="6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4"/>
      <c r="K435" s="1"/>
      <c r="L435" s="1"/>
      <c r="M435" s="6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4"/>
      <c r="K436" s="1"/>
      <c r="L436" s="1"/>
      <c r="M436" s="6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4"/>
      <c r="K437" s="1"/>
      <c r="L437" s="1"/>
      <c r="M437" s="6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4"/>
      <c r="K438" s="1"/>
      <c r="L438" s="1"/>
      <c r="M438" s="6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4"/>
      <c r="K439" s="1"/>
      <c r="L439" s="1"/>
      <c r="M439" s="6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4"/>
      <c r="K440" s="1"/>
      <c r="L440" s="1"/>
      <c r="M440" s="6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4"/>
      <c r="K441" s="1"/>
      <c r="L441" s="1"/>
      <c r="M441" s="6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4"/>
      <c r="K442" s="1"/>
      <c r="L442" s="1"/>
      <c r="M442" s="6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4"/>
      <c r="K443" s="1"/>
      <c r="L443" s="1"/>
      <c r="M443" s="6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4"/>
      <c r="K444" s="1"/>
      <c r="L444" s="1"/>
      <c r="M444" s="6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4"/>
      <c r="K445" s="1"/>
      <c r="L445" s="1"/>
      <c r="M445" s="6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4"/>
      <c r="K446" s="1"/>
      <c r="L446" s="1"/>
      <c r="M446" s="6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4"/>
      <c r="K447" s="1"/>
      <c r="L447" s="1"/>
      <c r="M447" s="6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4"/>
      <c r="K448" s="1"/>
      <c r="L448" s="1"/>
      <c r="M448" s="6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4"/>
      <c r="K449" s="1"/>
      <c r="L449" s="1"/>
      <c r="M449" s="6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4"/>
      <c r="K450" s="1"/>
      <c r="L450" s="1"/>
      <c r="M450" s="6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4"/>
      <c r="K451" s="1"/>
      <c r="L451" s="1"/>
      <c r="M451" s="6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4"/>
      <c r="K452" s="1"/>
      <c r="L452" s="1"/>
      <c r="M452" s="6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4"/>
      <c r="K453" s="1"/>
      <c r="L453" s="1"/>
      <c r="M453" s="6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4"/>
      <c r="K454" s="1"/>
      <c r="L454" s="1"/>
      <c r="M454" s="6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4"/>
      <c r="K455" s="1"/>
      <c r="L455" s="1"/>
      <c r="M455" s="6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4"/>
      <c r="K456" s="1"/>
      <c r="L456" s="1"/>
      <c r="M456" s="6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4"/>
      <c r="K457" s="1"/>
      <c r="L457" s="1"/>
      <c r="M457" s="6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4"/>
      <c r="K458" s="1"/>
      <c r="L458" s="1"/>
      <c r="M458" s="6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4"/>
      <c r="K459" s="1"/>
      <c r="L459" s="1"/>
      <c r="M459" s="6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4"/>
      <c r="K460" s="1"/>
      <c r="L460" s="1"/>
      <c r="M460" s="6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4"/>
      <c r="K461" s="1"/>
      <c r="L461" s="1"/>
      <c r="M461" s="6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4"/>
      <c r="K462" s="1"/>
      <c r="L462" s="1"/>
      <c r="M462" s="6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4"/>
      <c r="K463" s="1"/>
      <c r="L463" s="1"/>
      <c r="M463" s="6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4"/>
      <c r="K464" s="1"/>
      <c r="L464" s="1"/>
      <c r="M464" s="6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4"/>
      <c r="K465" s="1"/>
      <c r="L465" s="1"/>
      <c r="M465" s="6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4"/>
      <c r="K466" s="1"/>
      <c r="L466" s="1"/>
      <c r="M466" s="6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4"/>
      <c r="K467" s="1"/>
      <c r="L467" s="1"/>
      <c r="M467" s="6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4"/>
      <c r="K468" s="1"/>
      <c r="L468" s="1"/>
      <c r="M468" s="6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4"/>
      <c r="K469" s="1"/>
      <c r="L469" s="1"/>
      <c r="M469" s="6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4"/>
      <c r="K470" s="1"/>
      <c r="L470" s="1"/>
      <c r="M470" s="6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4"/>
      <c r="K471" s="1"/>
      <c r="L471" s="1"/>
      <c r="M471" s="6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4"/>
      <c r="K472" s="1"/>
      <c r="L472" s="1"/>
      <c r="M472" s="6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4"/>
      <c r="K473" s="1"/>
      <c r="L473" s="1"/>
      <c r="M473" s="6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4"/>
      <c r="K474" s="1"/>
      <c r="L474" s="1"/>
      <c r="M474" s="6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4"/>
      <c r="K475" s="1"/>
      <c r="L475" s="1"/>
      <c r="M475" s="6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4"/>
      <c r="K476" s="1"/>
      <c r="L476" s="1"/>
      <c r="M476" s="6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4"/>
      <c r="K477" s="1"/>
      <c r="L477" s="1"/>
      <c r="M477" s="6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4"/>
      <c r="K478" s="1"/>
      <c r="L478" s="1"/>
      <c r="M478" s="6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4"/>
      <c r="K479" s="1"/>
      <c r="L479" s="1"/>
      <c r="M479" s="6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4"/>
      <c r="K480" s="1"/>
      <c r="L480" s="1"/>
      <c r="M480" s="6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4"/>
      <c r="K481" s="1"/>
      <c r="L481" s="1"/>
      <c r="M481" s="6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4"/>
      <c r="K482" s="1"/>
      <c r="L482" s="1"/>
      <c r="M482" s="6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4"/>
      <c r="K483" s="1"/>
      <c r="L483" s="1"/>
      <c r="M483" s="6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4"/>
      <c r="K484" s="1"/>
      <c r="L484" s="1"/>
      <c r="M484" s="6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4"/>
      <c r="K485" s="1"/>
      <c r="L485" s="1"/>
      <c r="M485" s="6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4"/>
      <c r="K486" s="1"/>
      <c r="L486" s="1"/>
      <c r="M486" s="6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4"/>
      <c r="K487" s="1"/>
      <c r="L487" s="1"/>
      <c r="M487" s="6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4"/>
      <c r="K488" s="1"/>
      <c r="L488" s="1"/>
      <c r="M488" s="6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4"/>
      <c r="K489" s="1"/>
      <c r="L489" s="1"/>
      <c r="M489" s="6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4"/>
      <c r="K490" s="1"/>
      <c r="L490" s="1"/>
      <c r="M490" s="6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4"/>
      <c r="K491" s="1"/>
      <c r="L491" s="1"/>
      <c r="M491" s="6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4"/>
      <c r="K492" s="1"/>
      <c r="L492" s="1"/>
      <c r="M492" s="6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4"/>
      <c r="K493" s="1"/>
      <c r="L493" s="1"/>
      <c r="M493" s="6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4"/>
      <c r="K494" s="1"/>
      <c r="L494" s="1"/>
      <c r="M494" s="6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4"/>
      <c r="K495" s="1"/>
      <c r="L495" s="1"/>
      <c r="M495" s="6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4"/>
      <c r="K496" s="1"/>
      <c r="L496" s="1"/>
      <c r="M496" s="6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4"/>
      <c r="K497" s="1"/>
      <c r="L497" s="1"/>
      <c r="M497" s="6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4"/>
      <c r="K498" s="1"/>
      <c r="L498" s="1"/>
      <c r="M498" s="6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4"/>
      <c r="K499" s="1"/>
      <c r="L499" s="1"/>
      <c r="M499" s="6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4"/>
      <c r="K500" s="1"/>
      <c r="L500" s="1"/>
      <c r="M500" s="6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4"/>
      <c r="K501" s="1"/>
      <c r="L501" s="1"/>
      <c r="M501" s="6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4"/>
      <c r="K502" s="1"/>
      <c r="L502" s="1"/>
      <c r="M502" s="6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4"/>
      <c r="K503" s="1"/>
      <c r="L503" s="1"/>
      <c r="M503" s="6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4"/>
      <c r="K504" s="1"/>
      <c r="L504" s="1"/>
      <c r="M504" s="6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4"/>
      <c r="K505" s="1"/>
      <c r="L505" s="1"/>
      <c r="M505" s="6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4"/>
      <c r="K506" s="1"/>
      <c r="L506" s="1"/>
      <c r="M506" s="6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4"/>
      <c r="K507" s="1"/>
      <c r="L507" s="1"/>
      <c r="M507" s="6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4"/>
      <c r="K508" s="1"/>
      <c r="L508" s="1"/>
      <c r="M508" s="6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4"/>
      <c r="K509" s="1"/>
      <c r="L509" s="1"/>
      <c r="M509" s="6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4"/>
      <c r="K510" s="1"/>
      <c r="L510" s="1"/>
      <c r="M510" s="6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4"/>
      <c r="K511" s="1"/>
      <c r="L511" s="1"/>
      <c r="M511" s="6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4"/>
      <c r="K512" s="1"/>
      <c r="L512" s="1"/>
      <c r="M512" s="6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4"/>
      <c r="K513" s="1"/>
      <c r="L513" s="1"/>
      <c r="M513" s="6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4"/>
      <c r="K514" s="1"/>
      <c r="L514" s="1"/>
      <c r="M514" s="6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4"/>
      <c r="K515" s="1"/>
      <c r="L515" s="1"/>
      <c r="M515" s="6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4"/>
      <c r="K516" s="1"/>
      <c r="L516" s="1"/>
      <c r="M516" s="6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4"/>
      <c r="K517" s="1"/>
      <c r="L517" s="1"/>
      <c r="M517" s="6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4"/>
      <c r="K518" s="1"/>
      <c r="L518" s="1"/>
      <c r="M518" s="6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4"/>
      <c r="K519" s="1"/>
      <c r="L519" s="1"/>
      <c r="M519" s="6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4"/>
      <c r="K520" s="1"/>
      <c r="L520" s="1"/>
      <c r="M520" s="6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4"/>
      <c r="K521" s="1"/>
      <c r="L521" s="1"/>
      <c r="M521" s="6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4"/>
      <c r="K522" s="1"/>
      <c r="L522" s="1"/>
      <c r="M522" s="6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4"/>
      <c r="K523" s="1"/>
      <c r="L523" s="1"/>
      <c r="M523" s="6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4"/>
      <c r="K524" s="1"/>
      <c r="L524" s="1"/>
      <c r="M524" s="6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4"/>
      <c r="K525" s="1"/>
      <c r="L525" s="1"/>
      <c r="M525" s="6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4"/>
      <c r="K526" s="1"/>
      <c r="L526" s="1"/>
      <c r="M526" s="6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4"/>
      <c r="K527" s="1"/>
      <c r="L527" s="1"/>
      <c r="M527" s="6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4"/>
      <c r="K528" s="1"/>
      <c r="L528" s="1"/>
      <c r="M528" s="6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4"/>
      <c r="K529" s="1"/>
      <c r="L529" s="1"/>
      <c r="M529" s="6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4"/>
      <c r="K530" s="1"/>
      <c r="L530" s="1"/>
      <c r="M530" s="6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4"/>
      <c r="K531" s="1"/>
      <c r="L531" s="1"/>
      <c r="M531" s="6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4"/>
      <c r="K532" s="1"/>
      <c r="L532" s="1"/>
      <c r="M532" s="6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4"/>
      <c r="K533" s="1"/>
      <c r="L533" s="1"/>
      <c r="M533" s="6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4"/>
      <c r="K534" s="1"/>
      <c r="L534" s="1"/>
      <c r="M534" s="6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4"/>
      <c r="K535" s="1"/>
      <c r="L535" s="1"/>
      <c r="M535" s="6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4"/>
      <c r="K536" s="1"/>
      <c r="L536" s="1"/>
      <c r="M536" s="6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4"/>
      <c r="K537" s="1"/>
      <c r="L537" s="1"/>
      <c r="M537" s="6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4"/>
      <c r="K538" s="1"/>
      <c r="L538" s="1"/>
      <c r="M538" s="6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4"/>
      <c r="K539" s="1"/>
      <c r="L539" s="1"/>
      <c r="M539" s="6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4"/>
      <c r="K540" s="1"/>
      <c r="L540" s="1"/>
      <c r="M540" s="6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4"/>
      <c r="K541" s="1"/>
      <c r="L541" s="1"/>
      <c r="M541" s="6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4"/>
      <c r="K542" s="1"/>
      <c r="L542" s="1"/>
      <c r="M542" s="6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4"/>
      <c r="K543" s="1"/>
      <c r="L543" s="1"/>
      <c r="M543" s="6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4"/>
      <c r="K544" s="1"/>
      <c r="L544" s="1"/>
      <c r="M544" s="6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4"/>
      <c r="K545" s="1"/>
      <c r="L545" s="1"/>
      <c r="M545" s="6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4"/>
      <c r="K546" s="1"/>
      <c r="L546" s="1"/>
      <c r="M546" s="6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4"/>
      <c r="K547" s="1"/>
      <c r="L547" s="1"/>
      <c r="M547" s="6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4"/>
      <c r="K548" s="1"/>
      <c r="L548" s="1"/>
      <c r="M548" s="6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4"/>
      <c r="K549" s="1"/>
      <c r="L549" s="1"/>
      <c r="M549" s="6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4"/>
      <c r="K550" s="1"/>
      <c r="L550" s="1"/>
      <c r="M550" s="6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4"/>
      <c r="K551" s="1"/>
      <c r="L551" s="1"/>
      <c r="M551" s="6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4"/>
      <c r="K552" s="1"/>
      <c r="L552" s="1"/>
      <c r="M552" s="6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4"/>
      <c r="K553" s="1"/>
      <c r="L553" s="1"/>
      <c r="M553" s="6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4"/>
      <c r="K554" s="1"/>
      <c r="L554" s="1"/>
      <c r="M554" s="6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4"/>
      <c r="K555" s="1"/>
      <c r="L555" s="1"/>
      <c r="M555" s="6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4"/>
      <c r="K556" s="1"/>
      <c r="L556" s="1"/>
      <c r="M556" s="6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4"/>
      <c r="K557" s="1"/>
      <c r="L557" s="1"/>
      <c r="M557" s="6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4"/>
      <c r="K558" s="1"/>
      <c r="L558" s="1"/>
      <c r="M558" s="6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4"/>
      <c r="K559" s="1"/>
      <c r="L559" s="1"/>
      <c r="M559" s="6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4"/>
      <c r="K560" s="1"/>
      <c r="L560" s="1"/>
      <c r="M560" s="6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4"/>
      <c r="K561" s="1"/>
      <c r="L561" s="1"/>
      <c r="M561" s="6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4"/>
      <c r="K562" s="1"/>
      <c r="L562" s="1"/>
      <c r="M562" s="6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4"/>
      <c r="K563" s="1"/>
      <c r="L563" s="1"/>
      <c r="M563" s="6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4"/>
      <c r="K564" s="1"/>
      <c r="L564" s="1"/>
      <c r="M564" s="6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4"/>
      <c r="K565" s="1"/>
      <c r="L565" s="1"/>
      <c r="M565" s="6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4"/>
      <c r="K566" s="1"/>
      <c r="L566" s="1"/>
      <c r="M566" s="6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4"/>
      <c r="K567" s="1"/>
      <c r="L567" s="1"/>
      <c r="M567" s="6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4"/>
      <c r="K568" s="1"/>
      <c r="L568" s="1"/>
      <c r="M568" s="6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4"/>
      <c r="K569" s="1"/>
      <c r="L569" s="1"/>
      <c r="M569" s="6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4"/>
      <c r="K570" s="1"/>
      <c r="L570" s="1"/>
      <c r="M570" s="6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4"/>
      <c r="K571" s="1"/>
      <c r="L571" s="1"/>
      <c r="M571" s="6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4"/>
      <c r="K572" s="1"/>
      <c r="L572" s="1"/>
      <c r="M572" s="6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4"/>
      <c r="K573" s="1"/>
      <c r="L573" s="1"/>
      <c r="M573" s="6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4"/>
      <c r="K574" s="1"/>
      <c r="L574" s="1"/>
      <c r="M574" s="6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4"/>
      <c r="K575" s="1"/>
      <c r="L575" s="1"/>
      <c r="M575" s="6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4"/>
      <c r="K576" s="1"/>
      <c r="L576" s="1"/>
      <c r="M576" s="6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4"/>
      <c r="K577" s="1"/>
      <c r="L577" s="1"/>
      <c r="M577" s="6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4"/>
      <c r="K578" s="1"/>
      <c r="L578" s="1"/>
      <c r="M578" s="6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4"/>
      <c r="K579" s="1"/>
      <c r="L579" s="1"/>
      <c r="M579" s="6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4"/>
      <c r="K580" s="1"/>
      <c r="L580" s="1"/>
      <c r="M580" s="6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4"/>
      <c r="K581" s="1"/>
      <c r="L581" s="1"/>
      <c r="M581" s="6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4"/>
      <c r="K582" s="1"/>
      <c r="L582" s="1"/>
      <c r="M582" s="6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4"/>
      <c r="K583" s="1"/>
      <c r="L583" s="1"/>
      <c r="M583" s="6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4"/>
      <c r="K584" s="1"/>
      <c r="L584" s="1"/>
      <c r="M584" s="6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4"/>
      <c r="K585" s="1"/>
      <c r="L585" s="1"/>
      <c r="M585" s="6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4"/>
      <c r="K586" s="1"/>
      <c r="L586" s="1"/>
      <c r="M586" s="6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4"/>
      <c r="K587" s="1"/>
      <c r="L587" s="1"/>
      <c r="M587" s="6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4"/>
      <c r="K588" s="1"/>
      <c r="L588" s="1"/>
      <c r="M588" s="6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4"/>
      <c r="K589" s="1"/>
      <c r="L589" s="1"/>
      <c r="M589" s="6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4"/>
      <c r="K590" s="1"/>
      <c r="L590" s="1"/>
      <c r="M590" s="6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4"/>
      <c r="K591" s="1"/>
      <c r="L591" s="1"/>
      <c r="M591" s="6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4"/>
      <c r="K592" s="1"/>
      <c r="L592" s="1"/>
      <c r="M592" s="6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4"/>
      <c r="K593" s="1"/>
      <c r="L593" s="1"/>
      <c r="M593" s="6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4"/>
      <c r="K594" s="1"/>
      <c r="L594" s="1"/>
      <c r="M594" s="6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4"/>
      <c r="K595" s="1"/>
      <c r="L595" s="1"/>
      <c r="M595" s="6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4"/>
      <c r="K596" s="1"/>
      <c r="L596" s="1"/>
      <c r="M596" s="6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4"/>
      <c r="K597" s="1"/>
      <c r="L597" s="1"/>
      <c r="M597" s="6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4"/>
      <c r="K598" s="1"/>
      <c r="L598" s="1"/>
      <c r="M598" s="6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4"/>
      <c r="K599" s="1"/>
      <c r="L599" s="1"/>
      <c r="M599" s="6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4"/>
      <c r="K600" s="1"/>
      <c r="L600" s="1"/>
      <c r="M600" s="6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4"/>
      <c r="K601" s="1"/>
      <c r="L601" s="1"/>
      <c r="M601" s="6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4"/>
      <c r="K602" s="1"/>
      <c r="L602" s="1"/>
      <c r="M602" s="6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4"/>
      <c r="K603" s="1"/>
      <c r="L603" s="1"/>
      <c r="M603" s="6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4"/>
      <c r="K604" s="1"/>
      <c r="L604" s="1"/>
      <c r="M604" s="6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4"/>
      <c r="K605" s="1"/>
      <c r="L605" s="1"/>
      <c r="M605" s="6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4"/>
      <c r="K606" s="1"/>
      <c r="L606" s="1"/>
      <c r="M606" s="6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4"/>
      <c r="K607" s="1"/>
      <c r="L607" s="1"/>
      <c r="M607" s="6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4"/>
      <c r="K608" s="1"/>
      <c r="L608" s="1"/>
      <c r="M608" s="6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4"/>
      <c r="K609" s="1"/>
      <c r="L609" s="1"/>
      <c r="M609" s="6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4"/>
      <c r="K610" s="1"/>
      <c r="L610" s="1"/>
      <c r="M610" s="6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4"/>
      <c r="K611" s="1"/>
      <c r="L611" s="1"/>
      <c r="M611" s="6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4"/>
      <c r="K612" s="1"/>
      <c r="L612" s="1"/>
      <c r="M612" s="6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4"/>
      <c r="K613" s="1"/>
      <c r="L613" s="1"/>
      <c r="M613" s="6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4"/>
      <c r="K614" s="1"/>
      <c r="L614" s="1"/>
      <c r="M614" s="6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4"/>
      <c r="K615" s="1"/>
      <c r="L615" s="1"/>
      <c r="M615" s="6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4"/>
      <c r="K616" s="1"/>
      <c r="L616" s="1"/>
      <c r="M616" s="6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4"/>
      <c r="K617" s="1"/>
      <c r="L617" s="1"/>
      <c r="M617" s="6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4"/>
      <c r="K618" s="1"/>
      <c r="L618" s="1"/>
      <c r="M618" s="6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4"/>
      <c r="K619" s="1"/>
      <c r="L619" s="1"/>
      <c r="M619" s="6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4"/>
      <c r="K620" s="1"/>
      <c r="L620" s="1"/>
      <c r="M620" s="6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4"/>
      <c r="K621" s="1"/>
      <c r="L621" s="1"/>
      <c r="M621" s="6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4"/>
      <c r="K622" s="1"/>
      <c r="L622" s="1"/>
      <c r="M622" s="6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4"/>
      <c r="K623" s="1"/>
      <c r="L623" s="1"/>
      <c r="M623" s="6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4"/>
      <c r="K624" s="1"/>
      <c r="L624" s="1"/>
      <c r="M624" s="6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4"/>
      <c r="K625" s="1"/>
      <c r="L625" s="1"/>
      <c r="M625" s="6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4"/>
      <c r="K626" s="1"/>
      <c r="L626" s="1"/>
      <c r="M626" s="6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4"/>
      <c r="K627" s="1"/>
      <c r="L627" s="1"/>
      <c r="M627" s="6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4"/>
      <c r="K628" s="1"/>
      <c r="L628" s="1"/>
      <c r="M628" s="6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4"/>
      <c r="K629" s="1"/>
      <c r="L629" s="1"/>
      <c r="M629" s="6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4"/>
      <c r="K630" s="1"/>
      <c r="L630" s="1"/>
      <c r="M630" s="6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4"/>
      <c r="K631" s="1"/>
      <c r="L631" s="1"/>
      <c r="M631" s="6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4"/>
      <c r="K632" s="1"/>
      <c r="L632" s="1"/>
      <c r="M632" s="6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4"/>
      <c r="K633" s="1"/>
      <c r="L633" s="1"/>
      <c r="M633" s="6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4"/>
      <c r="K634" s="1"/>
      <c r="L634" s="1"/>
      <c r="M634" s="6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4"/>
      <c r="K635" s="1"/>
      <c r="L635" s="1"/>
      <c r="M635" s="6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4"/>
      <c r="K636" s="1"/>
      <c r="L636" s="1"/>
      <c r="M636" s="6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4"/>
      <c r="K637" s="1"/>
      <c r="L637" s="1"/>
      <c r="M637" s="6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4"/>
      <c r="K638" s="1"/>
      <c r="L638" s="1"/>
      <c r="M638" s="6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4"/>
      <c r="K639" s="1"/>
      <c r="L639" s="1"/>
      <c r="M639" s="6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4"/>
      <c r="K640" s="1"/>
      <c r="L640" s="1"/>
      <c r="M640" s="6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4"/>
      <c r="K641" s="1"/>
      <c r="L641" s="1"/>
      <c r="M641" s="6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4"/>
      <c r="K642" s="1"/>
      <c r="L642" s="1"/>
      <c r="M642" s="6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4"/>
      <c r="K643" s="1"/>
      <c r="L643" s="1"/>
      <c r="M643" s="6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4"/>
      <c r="K644" s="1"/>
      <c r="L644" s="1"/>
      <c r="M644" s="6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4"/>
      <c r="K645" s="1"/>
      <c r="L645" s="1"/>
      <c r="M645" s="6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4"/>
      <c r="K646" s="1"/>
      <c r="L646" s="1"/>
      <c r="M646" s="6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4"/>
      <c r="K647" s="1"/>
      <c r="L647" s="1"/>
      <c r="M647" s="6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4"/>
      <c r="K648" s="1"/>
      <c r="L648" s="1"/>
      <c r="M648" s="6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4"/>
      <c r="K649" s="1"/>
      <c r="L649" s="1"/>
      <c r="M649" s="6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4"/>
      <c r="K650" s="1"/>
      <c r="L650" s="1"/>
      <c r="M650" s="6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4"/>
      <c r="K651" s="1"/>
      <c r="L651" s="1"/>
      <c r="M651" s="6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4"/>
      <c r="K652" s="1"/>
      <c r="L652" s="1"/>
      <c r="M652" s="6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4"/>
      <c r="K653" s="1"/>
      <c r="L653" s="1"/>
      <c r="M653" s="6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4"/>
      <c r="K654" s="1"/>
      <c r="L654" s="1"/>
      <c r="M654" s="6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4"/>
      <c r="K655" s="1"/>
      <c r="L655" s="1"/>
      <c r="M655" s="6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4"/>
      <c r="K656" s="1"/>
      <c r="L656" s="1"/>
      <c r="M656" s="6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4"/>
      <c r="K657" s="1"/>
      <c r="L657" s="1"/>
      <c r="M657" s="6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4"/>
      <c r="K658" s="1"/>
      <c r="L658" s="1"/>
      <c r="M658" s="6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4"/>
      <c r="K659" s="1"/>
      <c r="L659" s="1"/>
      <c r="M659" s="6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4"/>
      <c r="K660" s="1"/>
      <c r="L660" s="1"/>
      <c r="M660" s="6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4"/>
      <c r="K661" s="1"/>
      <c r="L661" s="1"/>
      <c r="M661" s="6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4"/>
      <c r="K662" s="1"/>
      <c r="L662" s="1"/>
      <c r="M662" s="6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4"/>
      <c r="K663" s="1"/>
      <c r="L663" s="1"/>
      <c r="M663" s="6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4"/>
      <c r="K664" s="1"/>
      <c r="L664" s="1"/>
      <c r="M664" s="6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4"/>
      <c r="K665" s="1"/>
      <c r="L665" s="1"/>
      <c r="M665" s="6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4"/>
      <c r="K666" s="1"/>
      <c r="L666" s="1"/>
      <c r="M666" s="6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4"/>
      <c r="K667" s="1"/>
      <c r="L667" s="1"/>
      <c r="M667" s="6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4"/>
      <c r="K668" s="1"/>
      <c r="L668" s="1"/>
      <c r="M668" s="6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4"/>
      <c r="K669" s="1"/>
      <c r="L669" s="1"/>
      <c r="M669" s="6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4"/>
      <c r="K670" s="1"/>
      <c r="L670" s="1"/>
      <c r="M670" s="6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4"/>
      <c r="K671" s="1"/>
      <c r="L671" s="1"/>
      <c r="M671" s="6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4"/>
      <c r="K672" s="1"/>
      <c r="L672" s="1"/>
      <c r="M672" s="6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4"/>
      <c r="K673" s="1"/>
      <c r="L673" s="1"/>
      <c r="M673" s="6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4"/>
      <c r="K674" s="1"/>
      <c r="L674" s="1"/>
      <c r="M674" s="6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4"/>
      <c r="K675" s="1"/>
      <c r="L675" s="1"/>
      <c r="M675" s="6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4"/>
      <c r="K676" s="1"/>
      <c r="L676" s="1"/>
      <c r="M676" s="6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4"/>
      <c r="K677" s="1"/>
      <c r="L677" s="1"/>
      <c r="M677" s="6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4"/>
      <c r="K678" s="1"/>
      <c r="L678" s="1"/>
      <c r="M678" s="6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4"/>
      <c r="K679" s="1"/>
      <c r="L679" s="1"/>
      <c r="M679" s="6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4"/>
      <c r="K680" s="1"/>
      <c r="L680" s="1"/>
      <c r="M680" s="6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4"/>
      <c r="K681" s="1"/>
      <c r="L681" s="1"/>
      <c r="M681" s="6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4"/>
      <c r="K682" s="1"/>
      <c r="L682" s="1"/>
      <c r="M682" s="6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4"/>
      <c r="K683" s="1"/>
      <c r="L683" s="1"/>
      <c r="M683" s="6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4"/>
      <c r="K684" s="1"/>
      <c r="L684" s="1"/>
      <c r="M684" s="6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4"/>
      <c r="K685" s="1"/>
      <c r="L685" s="1"/>
      <c r="M685" s="6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4"/>
      <c r="K686" s="1"/>
      <c r="L686" s="1"/>
      <c r="M686" s="6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4"/>
      <c r="K687" s="1"/>
      <c r="L687" s="1"/>
      <c r="M687" s="6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4"/>
      <c r="K688" s="1"/>
      <c r="L688" s="1"/>
      <c r="M688" s="6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4"/>
      <c r="K689" s="1"/>
      <c r="L689" s="1"/>
      <c r="M689" s="6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4"/>
      <c r="K690" s="1"/>
      <c r="L690" s="1"/>
      <c r="M690" s="6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4"/>
      <c r="K691" s="1"/>
      <c r="L691" s="1"/>
      <c r="M691" s="6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4"/>
      <c r="K692" s="1"/>
      <c r="L692" s="1"/>
      <c r="M692" s="6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4"/>
      <c r="K693" s="1"/>
      <c r="L693" s="1"/>
      <c r="M693" s="6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4"/>
      <c r="K694" s="1"/>
      <c r="L694" s="1"/>
      <c r="M694" s="6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4"/>
      <c r="K695" s="1"/>
      <c r="L695" s="1"/>
      <c r="M695" s="6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4"/>
      <c r="K696" s="1"/>
      <c r="L696" s="1"/>
      <c r="M696" s="6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4"/>
      <c r="K697" s="1"/>
      <c r="L697" s="1"/>
      <c r="M697" s="6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4"/>
      <c r="K698" s="1"/>
      <c r="L698" s="1"/>
      <c r="M698" s="6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4"/>
      <c r="K699" s="1"/>
      <c r="L699" s="1"/>
      <c r="M699" s="6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4"/>
      <c r="K700" s="1"/>
      <c r="L700" s="1"/>
      <c r="M700" s="6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4"/>
      <c r="K701" s="1"/>
      <c r="L701" s="1"/>
      <c r="M701" s="6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4"/>
      <c r="K702" s="1"/>
      <c r="L702" s="1"/>
      <c r="M702" s="6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4"/>
      <c r="K703" s="1"/>
      <c r="L703" s="1"/>
      <c r="M703" s="6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4"/>
      <c r="K704" s="1"/>
      <c r="L704" s="1"/>
      <c r="M704" s="6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4"/>
      <c r="K705" s="1"/>
      <c r="L705" s="1"/>
      <c r="M705" s="6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4"/>
      <c r="K706" s="1"/>
      <c r="L706" s="1"/>
      <c r="M706" s="6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4"/>
      <c r="K707" s="1"/>
      <c r="L707" s="1"/>
      <c r="M707" s="6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4"/>
      <c r="K708" s="1"/>
      <c r="L708" s="1"/>
      <c r="M708" s="6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4"/>
      <c r="K709" s="1"/>
      <c r="L709" s="1"/>
      <c r="M709" s="6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4"/>
      <c r="K710" s="1"/>
      <c r="L710" s="1"/>
      <c r="M710" s="6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4"/>
      <c r="K711" s="1"/>
      <c r="L711" s="1"/>
      <c r="M711" s="6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4"/>
      <c r="K712" s="1"/>
      <c r="L712" s="1"/>
      <c r="M712" s="6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4"/>
      <c r="K713" s="1"/>
      <c r="L713" s="1"/>
      <c r="M713" s="6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4"/>
      <c r="K714" s="1"/>
      <c r="L714" s="1"/>
      <c r="M714" s="6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4"/>
      <c r="K715" s="1"/>
      <c r="L715" s="1"/>
      <c r="M715" s="6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4"/>
      <c r="K716" s="1"/>
      <c r="L716" s="1"/>
      <c r="M716" s="6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4"/>
      <c r="K717" s="1"/>
      <c r="L717" s="1"/>
      <c r="M717" s="6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4"/>
      <c r="K718" s="1"/>
      <c r="L718" s="1"/>
      <c r="M718" s="6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4"/>
      <c r="K719" s="1"/>
      <c r="L719" s="1"/>
      <c r="M719" s="6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4"/>
      <c r="K720" s="1"/>
      <c r="L720" s="1"/>
      <c r="M720" s="6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4"/>
      <c r="K721" s="1"/>
      <c r="L721" s="1"/>
      <c r="M721" s="6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4"/>
      <c r="K722" s="1"/>
      <c r="L722" s="1"/>
      <c r="M722" s="6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4"/>
      <c r="K723" s="1"/>
      <c r="L723" s="1"/>
      <c r="M723" s="6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4"/>
      <c r="K724" s="1"/>
      <c r="L724" s="1"/>
      <c r="M724" s="6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4"/>
      <c r="K725" s="1"/>
      <c r="L725" s="1"/>
      <c r="M725" s="6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4"/>
      <c r="K726" s="1"/>
      <c r="L726" s="1"/>
      <c r="M726" s="6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4"/>
      <c r="K727" s="1"/>
      <c r="L727" s="1"/>
      <c r="M727" s="6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4"/>
      <c r="K728" s="1"/>
      <c r="L728" s="1"/>
      <c r="M728" s="6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4"/>
      <c r="K729" s="1"/>
      <c r="L729" s="1"/>
      <c r="M729" s="6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4"/>
      <c r="K730" s="1"/>
      <c r="L730" s="1"/>
      <c r="M730" s="6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4"/>
      <c r="K731" s="1"/>
      <c r="L731" s="1"/>
      <c r="M731" s="6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4"/>
      <c r="K732" s="1"/>
      <c r="L732" s="1"/>
      <c r="M732" s="6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4"/>
      <c r="K733" s="1"/>
      <c r="L733" s="1"/>
      <c r="M733" s="6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4"/>
      <c r="K734" s="1"/>
      <c r="L734" s="1"/>
      <c r="M734" s="6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4"/>
      <c r="K735" s="1"/>
      <c r="L735" s="1"/>
      <c r="M735" s="6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4"/>
      <c r="K736" s="1"/>
      <c r="L736" s="1"/>
      <c r="M736" s="6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4"/>
      <c r="K737" s="1"/>
      <c r="L737" s="1"/>
      <c r="M737" s="6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4"/>
      <c r="K738" s="1"/>
      <c r="L738" s="1"/>
      <c r="M738" s="6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4"/>
      <c r="K739" s="1"/>
      <c r="L739" s="1"/>
      <c r="M739" s="6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4"/>
      <c r="K740" s="1"/>
      <c r="L740" s="1"/>
      <c r="M740" s="6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4"/>
      <c r="K741" s="1"/>
      <c r="L741" s="1"/>
      <c r="M741" s="6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4"/>
      <c r="K742" s="1"/>
      <c r="L742" s="1"/>
      <c r="M742" s="6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4"/>
      <c r="K743" s="1"/>
      <c r="L743" s="1"/>
      <c r="M743" s="6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4"/>
      <c r="K744" s="1"/>
      <c r="L744" s="1"/>
      <c r="M744" s="6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4"/>
      <c r="K745" s="1"/>
      <c r="L745" s="1"/>
      <c r="M745" s="6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4"/>
      <c r="K746" s="1"/>
      <c r="L746" s="1"/>
      <c r="M746" s="6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4"/>
      <c r="K747" s="1"/>
      <c r="L747" s="1"/>
      <c r="M747" s="6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4"/>
      <c r="K748" s="1"/>
      <c r="L748" s="1"/>
      <c r="M748" s="6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4"/>
      <c r="K749" s="1"/>
      <c r="L749" s="1"/>
      <c r="M749" s="6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4"/>
      <c r="K750" s="1"/>
      <c r="L750" s="1"/>
      <c r="M750" s="6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4"/>
      <c r="K751" s="1"/>
      <c r="L751" s="1"/>
      <c r="M751" s="6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4"/>
      <c r="K752" s="1"/>
      <c r="L752" s="1"/>
      <c r="M752" s="6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4"/>
      <c r="K753" s="1"/>
      <c r="L753" s="1"/>
      <c r="M753" s="6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4"/>
      <c r="K754" s="1"/>
      <c r="L754" s="1"/>
      <c r="M754" s="6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4"/>
      <c r="K755" s="1"/>
      <c r="L755" s="1"/>
      <c r="M755" s="6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4"/>
      <c r="K756" s="1"/>
      <c r="L756" s="1"/>
      <c r="M756" s="6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4"/>
      <c r="K757" s="1"/>
      <c r="L757" s="1"/>
      <c r="M757" s="6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4"/>
      <c r="K758" s="1"/>
      <c r="L758" s="1"/>
      <c r="M758" s="6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4"/>
      <c r="K759" s="1"/>
      <c r="L759" s="1"/>
      <c r="M759" s="6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4"/>
      <c r="K760" s="1"/>
      <c r="L760" s="1"/>
      <c r="M760" s="6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4"/>
      <c r="K761" s="1"/>
      <c r="L761" s="1"/>
      <c r="M761" s="6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4"/>
      <c r="K762" s="1"/>
      <c r="L762" s="1"/>
      <c r="M762" s="6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4"/>
      <c r="K763" s="1"/>
      <c r="L763" s="1"/>
      <c r="M763" s="6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4"/>
      <c r="K764" s="1"/>
      <c r="L764" s="1"/>
      <c r="M764" s="6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4"/>
      <c r="K765" s="1"/>
      <c r="L765" s="1"/>
      <c r="M765" s="6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4"/>
      <c r="K766" s="1"/>
      <c r="L766" s="1"/>
      <c r="M766" s="6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4"/>
      <c r="K767" s="1"/>
      <c r="L767" s="1"/>
      <c r="M767" s="6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4"/>
      <c r="K768" s="1"/>
      <c r="L768" s="1"/>
      <c r="M768" s="6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4"/>
      <c r="K769" s="1"/>
      <c r="L769" s="1"/>
      <c r="M769" s="6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4"/>
      <c r="K770" s="1"/>
      <c r="L770" s="1"/>
      <c r="M770" s="6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4"/>
      <c r="K771" s="1"/>
      <c r="L771" s="1"/>
      <c r="M771" s="6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4"/>
      <c r="K772" s="1"/>
      <c r="L772" s="1"/>
      <c r="M772" s="6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4"/>
      <c r="K773" s="1"/>
      <c r="L773" s="1"/>
      <c r="M773" s="6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4"/>
      <c r="K774" s="1"/>
      <c r="L774" s="1"/>
      <c r="M774" s="6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4"/>
      <c r="K775" s="1"/>
      <c r="L775" s="1"/>
      <c r="M775" s="6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4"/>
      <c r="K776" s="1"/>
      <c r="L776" s="1"/>
      <c r="M776" s="6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4"/>
      <c r="K777" s="1"/>
      <c r="L777" s="1"/>
      <c r="M777" s="6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4"/>
      <c r="K778" s="1"/>
      <c r="L778" s="1"/>
      <c r="M778" s="6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4"/>
      <c r="K779" s="1"/>
      <c r="L779" s="1"/>
      <c r="M779" s="6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4"/>
      <c r="K780" s="1"/>
      <c r="L780" s="1"/>
      <c r="M780" s="6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4"/>
      <c r="K781" s="1"/>
      <c r="L781" s="1"/>
      <c r="M781" s="6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4"/>
      <c r="K782" s="1"/>
      <c r="L782" s="1"/>
      <c r="M782" s="6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4"/>
      <c r="K783" s="1"/>
      <c r="L783" s="1"/>
      <c r="M783" s="6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4"/>
      <c r="K784" s="1"/>
      <c r="L784" s="1"/>
      <c r="M784" s="6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4"/>
      <c r="K785" s="1"/>
      <c r="L785" s="1"/>
      <c r="M785" s="6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4"/>
      <c r="K786" s="1"/>
      <c r="L786" s="1"/>
      <c r="M786" s="6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4"/>
      <c r="K787" s="1"/>
      <c r="L787" s="1"/>
      <c r="M787" s="6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4"/>
      <c r="K788" s="1"/>
      <c r="L788" s="1"/>
      <c r="M788" s="6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4"/>
      <c r="K789" s="1"/>
      <c r="L789" s="1"/>
      <c r="M789" s="6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4"/>
      <c r="K790" s="1"/>
      <c r="L790" s="1"/>
      <c r="M790" s="6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4"/>
      <c r="K791" s="1"/>
      <c r="L791" s="1"/>
      <c r="M791" s="6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4"/>
      <c r="K792" s="1"/>
      <c r="L792" s="1"/>
      <c r="M792" s="6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4"/>
      <c r="K793" s="1"/>
      <c r="L793" s="1"/>
      <c r="M793" s="6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4"/>
      <c r="K794" s="1"/>
      <c r="L794" s="1"/>
      <c r="M794" s="6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4"/>
      <c r="K795" s="1"/>
      <c r="L795" s="1"/>
      <c r="M795" s="6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4"/>
      <c r="K796" s="1"/>
      <c r="L796" s="1"/>
      <c r="M796" s="6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4"/>
      <c r="K797" s="1"/>
      <c r="L797" s="1"/>
      <c r="M797" s="6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4"/>
      <c r="K798" s="1"/>
      <c r="L798" s="1"/>
      <c r="M798" s="6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4"/>
      <c r="K799" s="1"/>
      <c r="L799" s="1"/>
      <c r="M799" s="6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4"/>
      <c r="K800" s="1"/>
      <c r="L800" s="1"/>
      <c r="M800" s="6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4"/>
      <c r="K801" s="1"/>
      <c r="L801" s="1"/>
      <c r="M801" s="6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4"/>
      <c r="K802" s="1"/>
      <c r="L802" s="1"/>
      <c r="M802" s="6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4"/>
      <c r="K803" s="1"/>
      <c r="L803" s="1"/>
      <c r="M803" s="6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4"/>
      <c r="K804" s="1"/>
      <c r="L804" s="1"/>
      <c r="M804" s="6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4"/>
      <c r="K805" s="1"/>
      <c r="L805" s="1"/>
      <c r="M805" s="6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4"/>
      <c r="K806" s="1"/>
      <c r="L806" s="1"/>
      <c r="M806" s="6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4"/>
      <c r="K807" s="1"/>
      <c r="L807" s="1"/>
      <c r="M807" s="6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4"/>
      <c r="K808" s="1"/>
      <c r="L808" s="1"/>
      <c r="M808" s="6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4"/>
      <c r="K809" s="1"/>
      <c r="L809" s="1"/>
      <c r="M809" s="6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4"/>
      <c r="K810" s="1"/>
      <c r="L810" s="1"/>
      <c r="M810" s="6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4"/>
      <c r="K811" s="1"/>
      <c r="L811" s="1"/>
      <c r="M811" s="6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4"/>
      <c r="K812" s="1"/>
      <c r="L812" s="1"/>
      <c r="M812" s="6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4"/>
      <c r="K813" s="1"/>
      <c r="L813" s="1"/>
      <c r="M813" s="6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4"/>
      <c r="K814" s="1"/>
      <c r="L814" s="1"/>
      <c r="M814" s="6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4"/>
      <c r="K815" s="1"/>
      <c r="L815" s="1"/>
      <c r="M815" s="6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4"/>
      <c r="K816" s="1"/>
      <c r="L816" s="1"/>
      <c r="M816" s="6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4"/>
      <c r="K817" s="1"/>
      <c r="L817" s="1"/>
      <c r="M817" s="6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4"/>
      <c r="K818" s="1"/>
      <c r="L818" s="1"/>
      <c r="M818" s="6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4"/>
      <c r="K819" s="1"/>
      <c r="L819" s="1"/>
      <c r="M819" s="6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4"/>
      <c r="K820" s="1"/>
      <c r="L820" s="1"/>
      <c r="M820" s="6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4"/>
      <c r="K821" s="1"/>
      <c r="L821" s="1"/>
      <c r="M821" s="6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4"/>
      <c r="K822" s="1"/>
      <c r="L822" s="1"/>
      <c r="M822" s="6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4"/>
      <c r="K823" s="1"/>
      <c r="L823" s="1"/>
      <c r="M823" s="6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4"/>
      <c r="K824" s="1"/>
      <c r="L824" s="1"/>
      <c r="M824" s="6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4"/>
      <c r="K825" s="1"/>
      <c r="L825" s="1"/>
      <c r="M825" s="6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4"/>
      <c r="K826" s="1"/>
      <c r="L826" s="1"/>
      <c r="M826" s="6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4"/>
      <c r="K827" s="1"/>
      <c r="L827" s="1"/>
      <c r="M827" s="6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4"/>
      <c r="K828" s="1"/>
      <c r="L828" s="1"/>
      <c r="M828" s="6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4"/>
      <c r="K829" s="1"/>
      <c r="L829" s="1"/>
      <c r="M829" s="6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4"/>
      <c r="K830" s="1"/>
      <c r="L830" s="1"/>
      <c r="M830" s="6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4"/>
      <c r="K831" s="1"/>
      <c r="L831" s="1"/>
      <c r="M831" s="6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4"/>
      <c r="K832" s="1"/>
      <c r="L832" s="1"/>
      <c r="M832" s="6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4"/>
      <c r="K833" s="1"/>
      <c r="L833" s="1"/>
      <c r="M833" s="6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4"/>
      <c r="K834" s="1"/>
      <c r="L834" s="1"/>
      <c r="M834" s="6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4"/>
      <c r="K835" s="1"/>
      <c r="L835" s="1"/>
      <c r="M835" s="6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4"/>
      <c r="K836" s="1"/>
      <c r="L836" s="1"/>
      <c r="M836" s="6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4"/>
      <c r="K837" s="1"/>
      <c r="L837" s="1"/>
      <c r="M837" s="6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4"/>
      <c r="K838" s="1"/>
      <c r="L838" s="1"/>
      <c r="M838" s="6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4"/>
      <c r="K839" s="1"/>
      <c r="L839" s="1"/>
      <c r="M839" s="6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4"/>
      <c r="K840" s="1"/>
      <c r="L840" s="1"/>
      <c r="M840" s="6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4"/>
      <c r="K841" s="1"/>
      <c r="L841" s="1"/>
      <c r="M841" s="6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4"/>
      <c r="K842" s="1"/>
      <c r="L842" s="1"/>
      <c r="M842" s="6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4"/>
      <c r="K843" s="1"/>
      <c r="L843" s="1"/>
      <c r="M843" s="6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4"/>
      <c r="K844" s="1"/>
      <c r="L844" s="1"/>
      <c r="M844" s="6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4"/>
      <c r="K845" s="1"/>
      <c r="L845" s="1"/>
      <c r="M845" s="6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4"/>
      <c r="K846" s="1"/>
      <c r="L846" s="1"/>
      <c r="M846" s="6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4"/>
      <c r="K847" s="1"/>
      <c r="L847" s="1"/>
      <c r="M847" s="6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4"/>
      <c r="K848" s="1"/>
      <c r="L848" s="1"/>
      <c r="M848" s="6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4"/>
      <c r="K849" s="1"/>
      <c r="L849" s="1"/>
      <c r="M849" s="6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4"/>
      <c r="K850" s="1"/>
      <c r="L850" s="1"/>
      <c r="M850" s="6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4"/>
      <c r="K851" s="1"/>
      <c r="L851" s="1"/>
      <c r="M851" s="6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4"/>
      <c r="K852" s="1"/>
      <c r="L852" s="1"/>
      <c r="M852" s="6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4"/>
      <c r="K853" s="1"/>
      <c r="L853" s="1"/>
      <c r="M853" s="6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4"/>
      <c r="K854" s="1"/>
      <c r="L854" s="1"/>
      <c r="M854" s="6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4"/>
      <c r="K855" s="1"/>
      <c r="L855" s="1"/>
      <c r="M855" s="6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4"/>
      <c r="K856" s="1"/>
      <c r="L856" s="1"/>
      <c r="M856" s="6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4"/>
      <c r="K857" s="1"/>
      <c r="L857" s="1"/>
      <c r="M857" s="6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4"/>
      <c r="K858" s="1"/>
      <c r="L858" s="1"/>
      <c r="M858" s="6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4"/>
      <c r="K859" s="1"/>
      <c r="L859" s="1"/>
      <c r="M859" s="6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4"/>
      <c r="K860" s="1"/>
      <c r="L860" s="1"/>
      <c r="M860" s="6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4"/>
      <c r="K861" s="1"/>
      <c r="L861" s="1"/>
      <c r="M861" s="6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4"/>
      <c r="K862" s="1"/>
      <c r="L862" s="1"/>
      <c r="M862" s="6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4"/>
      <c r="K863" s="1"/>
      <c r="L863" s="1"/>
      <c r="M863" s="6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4"/>
      <c r="K864" s="1"/>
      <c r="L864" s="1"/>
      <c r="M864" s="6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4"/>
      <c r="K865" s="1"/>
      <c r="L865" s="1"/>
      <c r="M865" s="6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4"/>
      <c r="K866" s="1"/>
      <c r="L866" s="1"/>
      <c r="M866" s="6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4"/>
      <c r="K867" s="1"/>
      <c r="L867" s="1"/>
      <c r="M867" s="6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4"/>
      <c r="K868" s="1"/>
      <c r="L868" s="1"/>
      <c r="M868" s="6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4"/>
      <c r="K869" s="1"/>
      <c r="L869" s="1"/>
      <c r="M869" s="6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4"/>
      <c r="K870" s="1"/>
      <c r="L870" s="1"/>
      <c r="M870" s="6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4"/>
      <c r="K871" s="1"/>
      <c r="L871" s="1"/>
      <c r="M871" s="6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4"/>
      <c r="K872" s="1"/>
      <c r="L872" s="1"/>
      <c r="M872" s="6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4"/>
      <c r="K873" s="1"/>
      <c r="L873" s="1"/>
      <c r="M873" s="6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4"/>
      <c r="K874" s="1"/>
      <c r="L874" s="1"/>
      <c r="M874" s="6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4"/>
      <c r="K875" s="1"/>
      <c r="L875" s="1"/>
      <c r="M875" s="6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4"/>
      <c r="K876" s="1"/>
      <c r="L876" s="1"/>
      <c r="M876" s="6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4"/>
      <c r="K877" s="1"/>
      <c r="L877" s="1"/>
      <c r="M877" s="6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4"/>
      <c r="K878" s="1"/>
      <c r="L878" s="1"/>
      <c r="M878" s="6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</sheetData>
  <autoFilter ref="B18:M50" xr:uid="{00000000-0009-0000-0000-000001000000}"/>
  <mergeCells count="54">
    <mergeCell ref="E41:E50"/>
    <mergeCell ref="A1:A3"/>
    <mergeCell ref="C1:M3"/>
    <mergeCell ref="F25:F27"/>
    <mergeCell ref="E38:E40"/>
    <mergeCell ref="A41:A50"/>
    <mergeCell ref="G38:G40"/>
    <mergeCell ref="C41:C50"/>
    <mergeCell ref="E20:E24"/>
    <mergeCell ref="A9:L9"/>
    <mergeCell ref="D41:D50"/>
    <mergeCell ref="C35:C37"/>
    <mergeCell ref="F41:F50"/>
    <mergeCell ref="E35:E37"/>
    <mergeCell ref="F20:F24"/>
    <mergeCell ref="B1:B3"/>
    <mergeCell ref="A5:L5"/>
    <mergeCell ref="D38:D40"/>
    <mergeCell ref="B20:B24"/>
    <mergeCell ref="A8:L8"/>
    <mergeCell ref="D20:D24"/>
    <mergeCell ref="B25:B27"/>
    <mergeCell ref="D29:D33"/>
    <mergeCell ref="F29:F33"/>
    <mergeCell ref="A11:M11"/>
    <mergeCell ref="F35:F37"/>
    <mergeCell ref="C25:C27"/>
    <mergeCell ref="E29:E33"/>
    <mergeCell ref="C20:C24"/>
    <mergeCell ref="A25:A27"/>
    <mergeCell ref="A6:L6"/>
    <mergeCell ref="B14:D14"/>
    <mergeCell ref="B41:B50"/>
    <mergeCell ref="G35:G37"/>
    <mergeCell ref="A35:A37"/>
    <mergeCell ref="G20:G24"/>
    <mergeCell ref="B35:B37"/>
    <mergeCell ref="E25:E27"/>
    <mergeCell ref="A29:A33"/>
    <mergeCell ref="D35:D37"/>
    <mergeCell ref="G29:G33"/>
    <mergeCell ref="G25:G27"/>
    <mergeCell ref="B38:B40"/>
    <mergeCell ref="G41:G50"/>
    <mergeCell ref="D25:D27"/>
    <mergeCell ref="A20:A24"/>
    <mergeCell ref="A38:A40"/>
    <mergeCell ref="C29:C33"/>
    <mergeCell ref="A17:G17"/>
    <mergeCell ref="A7:L7"/>
    <mergeCell ref="B29:B33"/>
    <mergeCell ref="F38:F40"/>
    <mergeCell ref="H17:P17"/>
    <mergeCell ref="C38:C40"/>
  </mergeCells>
  <conditionalFormatting sqref="O20:O50">
    <cfRule type="cellIs" dxfId="11" priority="1" operator="equal">
      <formula>$J$62</formula>
    </cfRule>
    <cfRule type="cellIs" dxfId="10" priority="2" operator="equal">
      <formula>$J$61</formula>
    </cfRule>
    <cfRule type="cellIs" dxfId="9" priority="3" operator="equal">
      <formula>$J$60</formula>
    </cfRule>
  </conditionalFormatting>
  <dataValidations count="1">
    <dataValidation type="list" allowBlank="1" showInputMessage="1" showErrorMessage="1" sqref="O20:O50" xr:uid="{00000000-0002-0000-0100-000000000000}">
      <formula1>$J$60:$J$62</formula1>
    </dataValidation>
  </dataValidations>
  <pageMargins left="0.7" right="0.7" top="0.75" bottom="0.75" header="0" footer="0"/>
  <pageSetup orientation="portrait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752"/>
  <sheetViews>
    <sheetView topLeftCell="A64" zoomScale="90" zoomScaleNormal="90" workbookViewId="0">
      <selection activeCell="H32" sqref="H32"/>
    </sheetView>
  </sheetViews>
  <sheetFormatPr baseColWidth="10" defaultColWidth="12.625" defaultRowHeight="15" customHeight="1" x14ac:dyDescent="0.2"/>
  <cols>
    <col min="1" max="1" width="38.5" customWidth="1"/>
    <col min="2" max="2" width="24" customWidth="1"/>
    <col min="3" max="3" width="9.875" customWidth="1"/>
    <col min="4" max="4" width="9.5" customWidth="1"/>
    <col min="5" max="6" width="9.625" customWidth="1"/>
    <col min="7" max="7" width="10.5" customWidth="1"/>
    <col min="8" max="8" width="27.625" customWidth="1"/>
    <col min="9" max="9" width="25.625" customWidth="1"/>
    <col min="10" max="10" width="26" style="5" customWidth="1"/>
    <col min="11" max="11" width="24.625" customWidth="1"/>
    <col min="12" max="12" width="28" customWidth="1"/>
    <col min="13" max="13" width="17" style="7" customWidth="1"/>
    <col min="14" max="14" width="19.875" customWidth="1"/>
    <col min="15" max="15" width="23.5" customWidth="1"/>
    <col min="16" max="16" width="22.125" style="159" customWidth="1"/>
    <col min="17" max="66" width="12.625" style="159" customWidth="1"/>
  </cols>
  <sheetData>
    <row r="1" spans="1:66" s="15" customFormat="1" ht="25.5" customHeight="1" x14ac:dyDescent="0.25">
      <c r="A1" s="283"/>
      <c r="B1" s="287"/>
      <c r="C1" s="284"/>
      <c r="D1" s="239"/>
      <c r="E1" s="239"/>
      <c r="F1" s="239"/>
      <c r="G1" s="239"/>
      <c r="H1" s="239"/>
      <c r="I1" s="239"/>
      <c r="J1" s="239"/>
      <c r="K1" s="239"/>
      <c r="L1" s="239"/>
      <c r="M1" s="240"/>
      <c r="N1" s="14"/>
      <c r="O1" s="14"/>
      <c r="P1" s="14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  <c r="BJ1" s="160"/>
      <c r="BK1" s="160"/>
      <c r="BL1" s="160"/>
      <c r="BM1" s="160"/>
      <c r="BN1" s="160"/>
    </row>
    <row r="2" spans="1:66" s="15" customFormat="1" ht="25.5" customHeight="1" x14ac:dyDescent="0.25">
      <c r="A2" s="233"/>
      <c r="B2" s="247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42"/>
      <c r="N2" s="14"/>
      <c r="O2" s="14"/>
      <c r="P2" s="14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</row>
    <row r="3" spans="1:66" s="15" customFormat="1" ht="45" customHeight="1" x14ac:dyDescent="0.25">
      <c r="A3" s="234"/>
      <c r="B3" s="248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14"/>
      <c r="O3" s="14"/>
      <c r="P3" s="14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160"/>
      <c r="BA3" s="160"/>
      <c r="BB3" s="160"/>
      <c r="BC3" s="160"/>
      <c r="BD3" s="160"/>
      <c r="BE3" s="160"/>
      <c r="BF3" s="160"/>
      <c r="BG3" s="160"/>
      <c r="BH3" s="160"/>
      <c r="BI3" s="160"/>
      <c r="BJ3" s="160"/>
      <c r="BK3" s="160"/>
      <c r="BL3" s="160"/>
      <c r="BM3" s="160"/>
      <c r="BN3" s="160"/>
    </row>
    <row r="4" spans="1:66" s="15" customFormat="1" ht="14.25" customHeight="1" x14ac:dyDescent="0.25">
      <c r="A4" s="16"/>
      <c r="B4" s="16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4"/>
      <c r="O4" s="14"/>
      <c r="P4" s="14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</row>
    <row r="5" spans="1:66" s="15" customFormat="1" ht="14.25" customHeight="1" x14ac:dyDescent="0.25">
      <c r="A5" s="278" t="s">
        <v>64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19"/>
      <c r="N5" s="14"/>
      <c r="O5" s="14"/>
      <c r="P5" s="14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</row>
    <row r="6" spans="1:66" s="15" customFormat="1" ht="14.25" customHeight="1" x14ac:dyDescent="0.25">
      <c r="A6" s="254" t="s">
        <v>65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19"/>
      <c r="N6" s="14"/>
      <c r="O6" s="14"/>
      <c r="P6" s="14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</row>
    <row r="7" spans="1:66" s="15" customFormat="1" ht="14.25" customHeight="1" x14ac:dyDescent="0.25">
      <c r="A7" s="254" t="s">
        <v>66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19"/>
      <c r="N7" s="14"/>
      <c r="O7" s="14"/>
      <c r="P7" s="14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</row>
    <row r="8" spans="1:66" s="15" customFormat="1" ht="14.25" customHeight="1" x14ac:dyDescent="0.25">
      <c r="A8" s="254" t="s">
        <v>67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19"/>
      <c r="N8" s="14"/>
      <c r="O8" s="14"/>
      <c r="P8" s="14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0"/>
      <c r="BF8" s="160"/>
      <c r="BG8" s="160"/>
      <c r="BH8" s="160"/>
      <c r="BI8" s="160"/>
      <c r="BJ8" s="160"/>
      <c r="BK8" s="160"/>
      <c r="BL8" s="160"/>
      <c r="BM8" s="160"/>
      <c r="BN8" s="160"/>
    </row>
    <row r="9" spans="1:66" s="15" customFormat="1" ht="14.25" customHeight="1" x14ac:dyDescent="0.25">
      <c r="A9" s="254" t="s">
        <v>67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19"/>
      <c r="N9" s="14"/>
      <c r="O9" s="14"/>
      <c r="P9" s="14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</row>
    <row r="10" spans="1:66" s="15" customFormat="1" ht="14.2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19"/>
      <c r="N10" s="14"/>
      <c r="O10" s="14"/>
      <c r="P10" s="14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</row>
    <row r="11" spans="1:66" s="152" customFormat="1" ht="18" customHeight="1" x14ac:dyDescent="0.25">
      <c r="A11" s="280" t="s">
        <v>68</v>
      </c>
      <c r="B11" s="307"/>
      <c r="C11" s="307"/>
      <c r="D11" s="307"/>
      <c r="E11" s="307"/>
      <c r="F11" s="307"/>
      <c r="G11" s="307"/>
      <c r="H11" s="307"/>
      <c r="I11" s="307"/>
      <c r="J11" s="307"/>
      <c r="K11" s="307"/>
      <c r="L11" s="307"/>
      <c r="M11" s="307"/>
      <c r="N11" s="53"/>
      <c r="O11" s="53"/>
      <c r="P11" s="53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</row>
    <row r="12" spans="1:66" s="15" customFormat="1" ht="14.25" customHeight="1" x14ac:dyDescent="0.25">
      <c r="A12" s="14"/>
      <c r="B12" s="20"/>
      <c r="C12" s="20"/>
      <c r="D12" s="20"/>
      <c r="E12" s="20"/>
      <c r="F12" s="20"/>
      <c r="G12" s="20"/>
      <c r="H12" s="20"/>
      <c r="I12" s="20"/>
      <c r="J12" s="21"/>
      <c r="K12" s="20"/>
      <c r="L12" s="20"/>
      <c r="M12" s="19"/>
      <c r="N12" s="14"/>
      <c r="O12" s="14"/>
      <c r="P12" s="14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60"/>
    </row>
    <row r="13" spans="1:66" s="15" customFormat="1" ht="19.5" customHeight="1" x14ac:dyDescent="0.25">
      <c r="A13" s="22" t="s">
        <v>69</v>
      </c>
      <c r="B13" s="14" t="str">
        <f>'Objetivo Estratégico'!A15</f>
        <v>Objetivo Estratégico 2: Impulsar la investigación, la innovación y la transferencia del conocimiento como motores de transformación social y desarrollo sostenible.</v>
      </c>
      <c r="C13" s="14"/>
      <c r="D13" s="14"/>
      <c r="E13" s="14"/>
      <c r="F13" s="14"/>
      <c r="G13" s="36"/>
      <c r="H13" s="36"/>
      <c r="I13" s="36"/>
      <c r="J13" s="36"/>
      <c r="K13" s="36"/>
      <c r="L13" s="36"/>
      <c r="M13" s="19"/>
      <c r="N13" s="14"/>
      <c r="O13" s="14"/>
      <c r="P13" s="14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</row>
    <row r="14" spans="1:66" s="15" customFormat="1" ht="29.25" customHeight="1" x14ac:dyDescent="0.25">
      <c r="A14" s="22" t="s">
        <v>70</v>
      </c>
      <c r="B14" s="282" t="s">
        <v>71</v>
      </c>
      <c r="C14" s="255"/>
      <c r="D14" s="255"/>
      <c r="E14" s="37"/>
      <c r="F14" s="37"/>
      <c r="G14" s="36"/>
      <c r="H14" s="36"/>
      <c r="I14" s="36"/>
      <c r="J14" s="36"/>
      <c r="K14" s="36"/>
      <c r="L14" s="36"/>
      <c r="M14" s="19"/>
      <c r="N14" s="14"/>
      <c r="O14" s="14"/>
      <c r="P14" s="14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/>
      <c r="AY14" s="160"/>
      <c r="AZ14" s="160"/>
      <c r="BA14" s="160"/>
      <c r="BB14" s="160"/>
      <c r="BC14" s="160"/>
      <c r="BD14" s="160"/>
      <c r="BE14" s="160"/>
      <c r="BF14" s="160"/>
      <c r="BG14" s="160"/>
      <c r="BH14" s="160"/>
      <c r="BI14" s="160"/>
      <c r="BJ14" s="160"/>
      <c r="BK14" s="160"/>
      <c r="BL14" s="160"/>
      <c r="BM14" s="160"/>
      <c r="BN14" s="160"/>
    </row>
    <row r="15" spans="1:66" s="15" customFormat="1" ht="0.75" customHeight="1" x14ac:dyDescent="0.25">
      <c r="A15" s="23"/>
      <c r="B15" s="23"/>
      <c r="C15" s="23"/>
      <c r="D15" s="23"/>
      <c r="E15" s="23"/>
      <c r="F15" s="23"/>
      <c r="G15" s="36"/>
      <c r="H15" s="36"/>
      <c r="I15" s="36"/>
      <c r="J15" s="36"/>
      <c r="K15" s="36"/>
      <c r="L15" s="36"/>
      <c r="M15" s="19"/>
      <c r="N15" s="14"/>
      <c r="O15" s="14"/>
      <c r="P15" s="14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0"/>
    </row>
    <row r="16" spans="1:66" s="15" customFormat="1" ht="14.25" customHeight="1" x14ac:dyDescent="0.25">
      <c r="A16" s="14"/>
      <c r="B16" s="14"/>
      <c r="C16" s="14"/>
      <c r="D16" s="14"/>
      <c r="E16" s="14"/>
      <c r="F16" s="14"/>
      <c r="G16" s="36"/>
      <c r="H16" s="36"/>
      <c r="I16" s="36"/>
      <c r="J16" s="36"/>
      <c r="K16" s="36"/>
      <c r="L16" s="36"/>
      <c r="M16" s="24"/>
      <c r="N16" s="14"/>
      <c r="O16" s="14"/>
      <c r="P16" s="14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60"/>
      <c r="BI16" s="160"/>
      <c r="BJ16" s="160"/>
      <c r="BK16" s="160"/>
      <c r="BL16" s="160"/>
      <c r="BM16" s="160"/>
      <c r="BN16" s="160"/>
    </row>
    <row r="17" spans="1:66" s="15" customFormat="1" ht="58.5" customHeight="1" x14ac:dyDescent="0.25">
      <c r="A17" s="292" t="s">
        <v>72</v>
      </c>
      <c r="B17" s="293"/>
      <c r="C17" s="293"/>
      <c r="D17" s="293"/>
      <c r="E17" s="293"/>
      <c r="F17" s="293"/>
      <c r="G17" s="293"/>
      <c r="H17" s="260" t="s">
        <v>73</v>
      </c>
      <c r="I17" s="261"/>
      <c r="J17" s="261"/>
      <c r="K17" s="261"/>
      <c r="L17" s="261"/>
      <c r="M17" s="261"/>
      <c r="N17" s="261"/>
      <c r="O17" s="261"/>
      <c r="P17" s="262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0"/>
    </row>
    <row r="18" spans="1:66" s="15" customFormat="1" ht="61.5" customHeight="1" x14ac:dyDescent="0.25">
      <c r="A18" s="155" t="s">
        <v>2</v>
      </c>
      <c r="B18" s="154" t="s">
        <v>3</v>
      </c>
      <c r="C18" s="154">
        <v>2026</v>
      </c>
      <c r="D18" s="154">
        <v>2027</v>
      </c>
      <c r="E18" s="154">
        <v>2028</v>
      </c>
      <c r="F18" s="154">
        <v>2029</v>
      </c>
      <c r="G18" s="156" t="s">
        <v>4</v>
      </c>
      <c r="H18" s="163" t="s">
        <v>74</v>
      </c>
      <c r="I18" s="163" t="s">
        <v>75</v>
      </c>
      <c r="J18" s="163" t="s">
        <v>76</v>
      </c>
      <c r="K18" s="163" t="s">
        <v>77</v>
      </c>
      <c r="L18" s="163" t="s">
        <v>78</v>
      </c>
      <c r="M18" s="163" t="s">
        <v>79</v>
      </c>
      <c r="N18" s="151" t="s">
        <v>80</v>
      </c>
      <c r="O18" s="151" t="s">
        <v>81</v>
      </c>
      <c r="P18" s="151" t="s">
        <v>82</v>
      </c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0"/>
    </row>
    <row r="19" spans="1:66" s="15" customFormat="1" ht="94.5" hidden="1" customHeight="1" x14ac:dyDescent="0.25">
      <c r="A19" s="157" t="s">
        <v>83</v>
      </c>
      <c r="B19" s="26" t="s">
        <v>84</v>
      </c>
      <c r="C19" s="27" t="s">
        <v>85</v>
      </c>
      <c r="D19" s="27" t="s">
        <v>86</v>
      </c>
      <c r="E19" s="27" t="s">
        <v>87</v>
      </c>
      <c r="F19" s="27" t="s">
        <v>88</v>
      </c>
      <c r="G19" s="162" t="s">
        <v>88</v>
      </c>
      <c r="H19" s="150" t="s">
        <v>89</v>
      </c>
      <c r="I19" s="150" t="s">
        <v>90</v>
      </c>
      <c r="J19" s="164" t="s">
        <v>91</v>
      </c>
      <c r="K19" s="164" t="s">
        <v>92</v>
      </c>
      <c r="L19" s="150" t="s">
        <v>93</v>
      </c>
      <c r="M19" s="131" t="s">
        <v>94</v>
      </c>
      <c r="N19" s="132"/>
      <c r="O19" s="132"/>
      <c r="P19" s="132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</row>
    <row r="20" spans="1:66" s="15" customFormat="1" ht="46.9" customHeight="1" x14ac:dyDescent="0.25">
      <c r="A20" s="288" t="str">
        <f>'Objetivo Estratégico'!B15</f>
        <v>L2. Ciencia, innovación y conocimiento para la transformación social .</v>
      </c>
      <c r="B20" s="294" t="str">
        <f>'Objetivo Estratégico'!C15</f>
        <v>2.2.1 Grupos de investigación reconocidos por MinCiencias</v>
      </c>
      <c r="C20" s="294">
        <f>'Objetivo Estratégico'!D15</f>
        <v>2</v>
      </c>
      <c r="D20" s="294">
        <f>'Objetivo Estratégico'!E15</f>
        <v>2</v>
      </c>
      <c r="E20" s="294">
        <f>'Objetivo Estratégico'!F15</f>
        <v>3</v>
      </c>
      <c r="F20" s="294">
        <f>'Objetivo Estratégico'!G15</f>
        <v>5</v>
      </c>
      <c r="G20" s="311">
        <f>'Objetivo Estratégico'!H15</f>
        <v>5</v>
      </c>
      <c r="H20" s="165" t="s">
        <v>144</v>
      </c>
      <c r="I20" s="165" t="s">
        <v>9</v>
      </c>
      <c r="J20" s="166"/>
      <c r="K20" s="165"/>
      <c r="L20" s="165" t="s">
        <v>145</v>
      </c>
      <c r="M20" s="167">
        <v>46174</v>
      </c>
      <c r="N20" s="134"/>
      <c r="O20" s="132"/>
      <c r="P20" s="13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  <c r="BJ20" s="160"/>
      <c r="BK20" s="160"/>
      <c r="BL20" s="160"/>
      <c r="BM20" s="160"/>
      <c r="BN20" s="160"/>
    </row>
    <row r="21" spans="1:66" s="15" customFormat="1" ht="31.15" customHeight="1" x14ac:dyDescent="0.25">
      <c r="A21" s="275"/>
      <c r="B21" s="295"/>
      <c r="C21" s="295"/>
      <c r="D21" s="295"/>
      <c r="E21" s="295"/>
      <c r="F21" s="295"/>
      <c r="G21" s="248"/>
      <c r="H21" s="165" t="s">
        <v>146</v>
      </c>
      <c r="I21" s="165" t="s">
        <v>9</v>
      </c>
      <c r="J21" s="166"/>
      <c r="K21" s="165"/>
      <c r="L21" s="165" t="s">
        <v>147</v>
      </c>
      <c r="M21" s="167">
        <v>46296</v>
      </c>
      <c r="N21" s="130"/>
      <c r="O21" s="132"/>
      <c r="P21" s="13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  <c r="BL21" s="160"/>
      <c r="BM21" s="160"/>
      <c r="BN21" s="160"/>
    </row>
    <row r="22" spans="1:66" s="15" customFormat="1" ht="46.9" customHeight="1" x14ac:dyDescent="0.25">
      <c r="A22" s="297" t="str">
        <f>'Objetivo Estratégico'!B15</f>
        <v>L2. Ciencia, innovación y conocimiento para la transformación social .</v>
      </c>
      <c r="B22" s="291" t="str">
        <f>'Objetivo Estratégico'!C16</f>
        <v>2.2.2 Semilleros de investigación activos</v>
      </c>
      <c r="C22" s="291">
        <f>'Objetivo Estratégico'!D16</f>
        <v>2</v>
      </c>
      <c r="D22" s="291">
        <f>'Objetivo Estratégico'!E16</f>
        <v>6</v>
      </c>
      <c r="E22" s="291">
        <f>'Objetivo Estratégico'!F16</f>
        <v>10</v>
      </c>
      <c r="F22" s="291">
        <f>'Objetivo Estratégico'!G16</f>
        <v>15</v>
      </c>
      <c r="G22" s="305">
        <f>'Objetivo Estratégico'!H16</f>
        <v>15</v>
      </c>
      <c r="H22" s="168" t="s">
        <v>148</v>
      </c>
      <c r="I22" s="168" t="s">
        <v>149</v>
      </c>
      <c r="J22" s="168"/>
      <c r="K22" s="168"/>
      <c r="L22" s="168" t="s">
        <v>150</v>
      </c>
      <c r="M22" s="169">
        <v>46296</v>
      </c>
      <c r="N22" s="130"/>
      <c r="O22" s="132"/>
      <c r="P22" s="13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0"/>
    </row>
    <row r="23" spans="1:66" s="15" customFormat="1" ht="46.9" customHeight="1" x14ac:dyDescent="0.25">
      <c r="A23" s="247"/>
      <c r="B23" s="257"/>
      <c r="C23" s="257"/>
      <c r="D23" s="257"/>
      <c r="E23" s="257"/>
      <c r="F23" s="257"/>
      <c r="G23" s="265"/>
      <c r="H23" s="168" t="s">
        <v>151</v>
      </c>
      <c r="I23" s="168" t="s">
        <v>149</v>
      </c>
      <c r="J23" s="168"/>
      <c r="K23" s="168"/>
      <c r="L23" s="168" t="s">
        <v>152</v>
      </c>
      <c r="M23" s="169">
        <v>46327</v>
      </c>
      <c r="N23" s="130"/>
      <c r="O23" s="132"/>
      <c r="P23" s="13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/>
      <c r="AQ23" s="160"/>
      <c r="AR23" s="160"/>
      <c r="AS23" s="160"/>
      <c r="AT23" s="160"/>
      <c r="AU23" s="160"/>
      <c r="AV23" s="160"/>
      <c r="AW23" s="160"/>
      <c r="AX23" s="160"/>
      <c r="AY23" s="160"/>
      <c r="AZ23" s="160"/>
      <c r="BA23" s="160"/>
      <c r="BB23" s="160"/>
      <c r="BC23" s="160"/>
      <c r="BD23" s="160"/>
      <c r="BE23" s="160"/>
      <c r="BF23" s="160"/>
      <c r="BG23" s="160"/>
      <c r="BH23" s="160"/>
      <c r="BI23" s="160"/>
      <c r="BJ23" s="160"/>
      <c r="BK23" s="160"/>
      <c r="BL23" s="160"/>
      <c r="BM23" s="160"/>
      <c r="BN23" s="160"/>
    </row>
    <row r="24" spans="1:66" s="15" customFormat="1" ht="31.15" customHeight="1" x14ac:dyDescent="0.25">
      <c r="A24" s="247"/>
      <c r="B24" s="257"/>
      <c r="C24" s="257"/>
      <c r="D24" s="257"/>
      <c r="E24" s="257"/>
      <c r="F24" s="257"/>
      <c r="G24" s="265"/>
      <c r="H24" s="168" t="s">
        <v>153</v>
      </c>
      <c r="I24" s="168" t="s">
        <v>154</v>
      </c>
      <c r="J24" s="168"/>
      <c r="K24" s="168"/>
      <c r="L24" s="168" t="s">
        <v>155</v>
      </c>
      <c r="M24" s="169">
        <v>46327</v>
      </c>
      <c r="N24" s="130"/>
      <c r="O24" s="132"/>
      <c r="P24" s="13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160"/>
      <c r="AW24" s="160"/>
      <c r="AX24" s="160"/>
      <c r="AY24" s="160"/>
      <c r="AZ24" s="160"/>
      <c r="BA24" s="160"/>
      <c r="BB24" s="160"/>
      <c r="BC24" s="160"/>
      <c r="BD24" s="160"/>
      <c r="BE24" s="160"/>
      <c r="BF24" s="160"/>
      <c r="BG24" s="160"/>
      <c r="BH24" s="160"/>
      <c r="BI24" s="160"/>
      <c r="BJ24" s="160"/>
      <c r="BK24" s="160"/>
      <c r="BL24" s="160"/>
      <c r="BM24" s="160"/>
      <c r="BN24" s="160"/>
    </row>
    <row r="25" spans="1:66" s="15" customFormat="1" ht="62.45" customHeight="1" x14ac:dyDescent="0.25">
      <c r="A25" s="308" t="str">
        <f>'Objetivo Estratégico'!B15</f>
        <v>L2. Ciencia, innovación y conocimiento para la transformación social .</v>
      </c>
      <c r="B25" s="263" t="str">
        <f>'Objetivo Estratégico'!C17</f>
        <v>2.2.3 Proyectos de investigación, innovación o de creación artística</v>
      </c>
      <c r="C25" s="263">
        <f>'Objetivo Estratégico'!D17</f>
        <v>2</v>
      </c>
      <c r="D25" s="263">
        <f>'Objetivo Estratégico'!E17</f>
        <v>4</v>
      </c>
      <c r="E25" s="263">
        <f>'Objetivo Estratégico'!F17</f>
        <v>6</v>
      </c>
      <c r="F25" s="263">
        <f>'Objetivo Estratégico'!G17</f>
        <v>8</v>
      </c>
      <c r="G25" s="296">
        <f>'Objetivo Estratégico'!H17</f>
        <v>20</v>
      </c>
      <c r="H25" s="165" t="s">
        <v>156</v>
      </c>
      <c r="I25" s="165" t="s">
        <v>157</v>
      </c>
      <c r="J25" s="166"/>
      <c r="K25" s="165"/>
      <c r="L25" s="165" t="s">
        <v>158</v>
      </c>
      <c r="M25" s="167"/>
      <c r="N25" s="130"/>
      <c r="O25" s="132"/>
      <c r="P25" s="13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  <c r="BL25" s="160"/>
      <c r="BM25" s="160"/>
      <c r="BN25" s="160"/>
    </row>
    <row r="26" spans="1:66" s="15" customFormat="1" ht="15.6" customHeight="1" x14ac:dyDescent="0.25">
      <c r="A26" s="300"/>
      <c r="B26" s="257"/>
      <c r="C26" s="257"/>
      <c r="D26" s="257"/>
      <c r="E26" s="257"/>
      <c r="F26" s="257"/>
      <c r="G26" s="265"/>
      <c r="H26" s="165"/>
      <c r="I26" s="165"/>
      <c r="J26" s="166"/>
      <c r="K26" s="165"/>
      <c r="L26" s="165"/>
      <c r="M26" s="167"/>
      <c r="N26" s="130"/>
      <c r="O26" s="132"/>
      <c r="P26" s="13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160"/>
      <c r="AW26" s="160"/>
      <c r="AX26" s="160"/>
      <c r="AY26" s="160"/>
      <c r="AZ26" s="160"/>
      <c r="BA26" s="160"/>
      <c r="BB26" s="160"/>
      <c r="BC26" s="160"/>
      <c r="BD26" s="160"/>
      <c r="BE26" s="160"/>
      <c r="BF26" s="160"/>
      <c r="BG26" s="160"/>
      <c r="BH26" s="160"/>
      <c r="BI26" s="160"/>
      <c r="BJ26" s="160"/>
      <c r="BK26" s="160"/>
      <c r="BL26" s="160"/>
      <c r="BM26" s="160"/>
      <c r="BN26" s="160"/>
    </row>
    <row r="27" spans="1:66" s="15" customFormat="1" ht="15.6" customHeight="1" x14ac:dyDescent="0.25">
      <c r="A27" s="300"/>
      <c r="B27" s="258"/>
      <c r="C27" s="258"/>
      <c r="D27" s="258"/>
      <c r="E27" s="258"/>
      <c r="F27" s="258"/>
      <c r="G27" s="266"/>
      <c r="H27" s="165"/>
      <c r="I27" s="165"/>
      <c r="J27" s="166"/>
      <c r="K27" s="165"/>
      <c r="L27" s="165"/>
      <c r="M27" s="167"/>
      <c r="N27" s="130"/>
      <c r="O27" s="132"/>
      <c r="P27" s="13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0"/>
      <c r="BM27" s="160"/>
      <c r="BN27" s="160"/>
    </row>
    <row r="28" spans="1:66" s="15" customFormat="1" ht="15.6" customHeight="1" x14ac:dyDescent="0.25">
      <c r="A28" s="310" t="str">
        <f>'Objetivo Estratégico'!B15</f>
        <v>L2. Ciencia, innovación y conocimiento para la transformación social .</v>
      </c>
      <c r="B28" s="256" t="str">
        <f>'Objetivo Estratégico'!C18</f>
        <v>2.2.4 Participación en redes académicas y científicas</v>
      </c>
      <c r="C28" s="256">
        <f>'Objetivo Estratégico'!D18</f>
        <v>0</v>
      </c>
      <c r="D28" s="256">
        <f>'Objetivo Estratégico'!E18</f>
        <v>1</v>
      </c>
      <c r="E28" s="256">
        <f>'Objetivo Estratégico'!F18</f>
        <v>3</v>
      </c>
      <c r="F28" s="256">
        <f>'Objetivo Estratégico'!G18</f>
        <v>5</v>
      </c>
      <c r="G28" s="301">
        <f>'Objetivo Estratégico'!H18</f>
        <v>5</v>
      </c>
      <c r="H28" s="170"/>
      <c r="I28" s="170"/>
      <c r="J28" s="171"/>
      <c r="K28" s="170"/>
      <c r="L28" s="170"/>
      <c r="M28" s="172"/>
      <c r="N28" s="130"/>
      <c r="O28" s="132"/>
      <c r="P28" s="13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/>
    </row>
    <row r="29" spans="1:66" s="15" customFormat="1" ht="15.6" customHeight="1" x14ac:dyDescent="0.25">
      <c r="A29" s="247"/>
      <c r="B29" s="257"/>
      <c r="C29" s="257"/>
      <c r="D29" s="257"/>
      <c r="E29" s="257"/>
      <c r="F29" s="257"/>
      <c r="G29" s="265"/>
      <c r="H29" s="170"/>
      <c r="I29" s="170"/>
      <c r="J29" s="171"/>
      <c r="K29" s="170"/>
      <c r="L29" s="170"/>
      <c r="M29" s="172"/>
      <c r="N29" s="130"/>
      <c r="O29" s="132"/>
      <c r="P29" s="13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160"/>
      <c r="BB29" s="160"/>
      <c r="BC29" s="160"/>
      <c r="BD29" s="160"/>
      <c r="BE29" s="160"/>
      <c r="BF29" s="160"/>
      <c r="BG29" s="160"/>
      <c r="BH29" s="160"/>
      <c r="BI29" s="160"/>
      <c r="BJ29" s="160"/>
      <c r="BK29" s="160"/>
      <c r="BL29" s="160"/>
      <c r="BM29" s="160"/>
      <c r="BN29" s="160"/>
    </row>
    <row r="30" spans="1:66" s="15" customFormat="1" ht="15.6" customHeight="1" x14ac:dyDescent="0.25">
      <c r="A30" s="247"/>
      <c r="B30" s="257"/>
      <c r="C30" s="257"/>
      <c r="D30" s="257"/>
      <c r="E30" s="257"/>
      <c r="F30" s="257"/>
      <c r="G30" s="265"/>
      <c r="H30" s="170"/>
      <c r="I30" s="170"/>
      <c r="J30" s="171"/>
      <c r="K30" s="170"/>
      <c r="L30" s="170"/>
      <c r="M30" s="172"/>
      <c r="N30" s="130"/>
      <c r="O30" s="132"/>
      <c r="P30" s="13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  <c r="AY30" s="160"/>
      <c r="AZ30" s="160"/>
      <c r="BA30" s="160"/>
      <c r="BB30" s="160"/>
      <c r="BC30" s="160"/>
      <c r="BD30" s="160"/>
      <c r="BE30" s="160"/>
      <c r="BF30" s="160"/>
      <c r="BG30" s="160"/>
      <c r="BH30" s="160"/>
      <c r="BI30" s="160"/>
      <c r="BJ30" s="160"/>
      <c r="BK30" s="160"/>
      <c r="BL30" s="160"/>
      <c r="BM30" s="160"/>
      <c r="BN30" s="160"/>
    </row>
    <row r="31" spans="1:66" s="15" customFormat="1" ht="15.6" customHeight="1" x14ac:dyDescent="0.25">
      <c r="A31" s="247"/>
      <c r="B31" s="257"/>
      <c r="C31" s="257"/>
      <c r="D31" s="257"/>
      <c r="E31" s="257"/>
      <c r="F31" s="257"/>
      <c r="G31" s="265"/>
      <c r="H31" s="170"/>
      <c r="I31" s="170"/>
      <c r="J31" s="171"/>
      <c r="K31" s="170"/>
      <c r="L31" s="170"/>
      <c r="M31" s="172"/>
      <c r="N31" s="130"/>
      <c r="O31" s="132"/>
      <c r="P31" s="13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  <c r="BB31" s="160"/>
      <c r="BC31" s="160"/>
      <c r="BD31" s="160"/>
      <c r="BE31" s="160"/>
      <c r="BF31" s="160"/>
      <c r="BG31" s="160"/>
      <c r="BH31" s="160"/>
      <c r="BI31" s="160"/>
      <c r="BJ31" s="160"/>
      <c r="BK31" s="160"/>
      <c r="BL31" s="160"/>
      <c r="BM31" s="160"/>
      <c r="BN31" s="160"/>
    </row>
    <row r="32" spans="1:66" s="15" customFormat="1" ht="15.6" customHeight="1" x14ac:dyDescent="0.25">
      <c r="A32" s="247"/>
      <c r="B32" s="257"/>
      <c r="C32" s="257"/>
      <c r="D32" s="257"/>
      <c r="E32" s="257"/>
      <c r="F32" s="257"/>
      <c r="G32" s="265"/>
      <c r="H32" s="170"/>
      <c r="I32" s="170"/>
      <c r="J32" s="171"/>
      <c r="K32" s="170"/>
      <c r="L32" s="170"/>
      <c r="M32" s="172"/>
      <c r="N32" s="130"/>
      <c r="O32" s="132"/>
      <c r="P32" s="13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0"/>
      <c r="BG32" s="160"/>
      <c r="BH32" s="160"/>
      <c r="BI32" s="160"/>
      <c r="BJ32" s="160"/>
      <c r="BK32" s="160"/>
      <c r="BL32" s="160"/>
      <c r="BM32" s="160"/>
      <c r="BN32" s="160"/>
    </row>
    <row r="33" spans="1:66" s="15" customFormat="1" ht="15.6" customHeight="1" x14ac:dyDescent="0.25">
      <c r="A33" s="247"/>
      <c r="B33" s="257"/>
      <c r="C33" s="257"/>
      <c r="D33" s="257"/>
      <c r="E33" s="257"/>
      <c r="F33" s="257"/>
      <c r="G33" s="265"/>
      <c r="H33" s="170"/>
      <c r="I33" s="170"/>
      <c r="J33" s="171"/>
      <c r="K33" s="170"/>
      <c r="L33" s="170"/>
      <c r="M33" s="172"/>
      <c r="N33" s="130"/>
      <c r="O33" s="132"/>
      <c r="P33" s="13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  <c r="AU33" s="160"/>
      <c r="AV33" s="160"/>
      <c r="AW33" s="160"/>
      <c r="AX33" s="160"/>
      <c r="AY33" s="160"/>
      <c r="AZ33" s="160"/>
      <c r="BA33" s="160"/>
      <c r="BB33" s="160"/>
      <c r="BC33" s="160"/>
      <c r="BD33" s="160"/>
      <c r="BE33" s="160"/>
      <c r="BF33" s="160"/>
      <c r="BG33" s="160"/>
      <c r="BH33" s="160"/>
      <c r="BI33" s="160"/>
      <c r="BJ33" s="160"/>
      <c r="BK33" s="160"/>
      <c r="BL33" s="160"/>
      <c r="BM33" s="160"/>
      <c r="BN33" s="160"/>
    </row>
    <row r="34" spans="1:66" s="15" customFormat="1" ht="15.6" customHeight="1" x14ac:dyDescent="0.25">
      <c r="A34" s="247"/>
      <c r="B34" s="257"/>
      <c r="C34" s="257"/>
      <c r="D34" s="257"/>
      <c r="E34" s="257"/>
      <c r="F34" s="257"/>
      <c r="G34" s="265"/>
      <c r="H34" s="170"/>
      <c r="I34" s="170"/>
      <c r="J34" s="171"/>
      <c r="K34" s="170"/>
      <c r="L34" s="170"/>
      <c r="M34" s="172"/>
      <c r="N34" s="130"/>
      <c r="O34" s="132"/>
      <c r="P34" s="13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60"/>
      <c r="AY34" s="160"/>
      <c r="AZ34" s="160"/>
      <c r="BA34" s="160"/>
      <c r="BB34" s="160"/>
      <c r="BC34" s="160"/>
      <c r="BD34" s="160"/>
      <c r="BE34" s="160"/>
      <c r="BF34" s="160"/>
      <c r="BG34" s="160"/>
      <c r="BH34" s="160"/>
      <c r="BI34" s="160"/>
      <c r="BJ34" s="160"/>
      <c r="BK34" s="160"/>
      <c r="BL34" s="160"/>
      <c r="BM34" s="160"/>
      <c r="BN34" s="160"/>
    </row>
    <row r="35" spans="1:66" s="15" customFormat="1" ht="15.6" customHeight="1" x14ac:dyDescent="0.25">
      <c r="A35" s="247"/>
      <c r="B35" s="257"/>
      <c r="C35" s="257"/>
      <c r="D35" s="257"/>
      <c r="E35" s="257"/>
      <c r="F35" s="257"/>
      <c r="G35" s="265"/>
      <c r="H35" s="170"/>
      <c r="I35" s="170"/>
      <c r="J35" s="171"/>
      <c r="K35" s="170"/>
      <c r="L35" s="170"/>
      <c r="M35" s="172"/>
      <c r="N35" s="130"/>
      <c r="O35" s="132"/>
      <c r="P35" s="13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0"/>
      <c r="AM35" s="160"/>
      <c r="AN35" s="160"/>
      <c r="AO35" s="160"/>
      <c r="AP35" s="160"/>
      <c r="AQ35" s="160"/>
      <c r="AR35" s="160"/>
      <c r="AS35" s="160"/>
      <c r="AT35" s="160"/>
      <c r="AU35" s="160"/>
      <c r="AV35" s="160"/>
      <c r="AW35" s="160"/>
      <c r="AX35" s="160"/>
      <c r="AY35" s="160"/>
      <c r="AZ35" s="160"/>
      <c r="BA35" s="160"/>
      <c r="BB35" s="160"/>
      <c r="BC35" s="160"/>
      <c r="BD35" s="160"/>
      <c r="BE35" s="160"/>
      <c r="BF35" s="160"/>
      <c r="BG35" s="160"/>
      <c r="BH35" s="160"/>
      <c r="BI35" s="160"/>
      <c r="BJ35" s="160"/>
      <c r="BK35" s="160"/>
      <c r="BL35" s="160"/>
      <c r="BM35" s="160"/>
      <c r="BN35" s="160"/>
    </row>
    <row r="36" spans="1:66" s="15" customFormat="1" ht="15.6" customHeight="1" x14ac:dyDescent="0.25">
      <c r="A36" s="247"/>
      <c r="B36" s="257"/>
      <c r="C36" s="257"/>
      <c r="D36" s="257"/>
      <c r="E36" s="257"/>
      <c r="F36" s="257"/>
      <c r="G36" s="265"/>
      <c r="H36" s="170"/>
      <c r="I36" s="170"/>
      <c r="J36" s="171"/>
      <c r="K36" s="170"/>
      <c r="L36" s="170"/>
      <c r="M36" s="172"/>
      <c r="N36" s="130"/>
      <c r="O36" s="132"/>
      <c r="P36" s="13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60"/>
      <c r="AT36" s="160"/>
      <c r="AU36" s="160"/>
      <c r="AV36" s="160"/>
      <c r="AW36" s="160"/>
      <c r="AX36" s="160"/>
      <c r="AY36" s="160"/>
      <c r="AZ36" s="160"/>
      <c r="BA36" s="160"/>
      <c r="BB36" s="160"/>
      <c r="BC36" s="160"/>
      <c r="BD36" s="160"/>
      <c r="BE36" s="160"/>
      <c r="BF36" s="160"/>
      <c r="BG36" s="160"/>
      <c r="BH36" s="160"/>
      <c r="BI36" s="160"/>
      <c r="BJ36" s="160"/>
      <c r="BK36" s="160"/>
      <c r="BL36" s="160"/>
      <c r="BM36" s="160"/>
      <c r="BN36" s="160"/>
    </row>
    <row r="37" spans="1:66" s="15" customFormat="1" ht="15.6" customHeight="1" x14ac:dyDescent="0.25">
      <c r="A37" s="248"/>
      <c r="B37" s="258"/>
      <c r="C37" s="258"/>
      <c r="D37" s="258"/>
      <c r="E37" s="258"/>
      <c r="F37" s="258"/>
      <c r="G37" s="266"/>
      <c r="H37" s="170"/>
      <c r="I37" s="170"/>
      <c r="J37" s="171"/>
      <c r="K37" s="170"/>
      <c r="L37" s="170"/>
      <c r="M37" s="172"/>
      <c r="N37" s="130"/>
      <c r="O37" s="132"/>
      <c r="P37" s="13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</row>
    <row r="38" spans="1:66" s="15" customFormat="1" ht="31.15" customHeight="1" x14ac:dyDescent="0.25">
      <c r="A38" s="308" t="str">
        <f>'Objetivo Estratégico'!B15</f>
        <v>L2. Ciencia, innovación y conocimiento para la transformación social .</v>
      </c>
      <c r="B38" s="290" t="str">
        <f>'Objetivo Estratégico'!C19</f>
        <v>2.2.5 Productos de nuevo conocimiento de diversas tipologías</v>
      </c>
      <c r="C38" s="290">
        <f>'Objetivo Estratégico'!D19</f>
        <v>2</v>
      </c>
      <c r="D38" s="290">
        <f>'Objetivo Estratégico'!E19</f>
        <v>4</v>
      </c>
      <c r="E38" s="290">
        <f>'Objetivo Estratégico'!F19</f>
        <v>8</v>
      </c>
      <c r="F38" s="290">
        <f>'Objetivo Estratégico'!G19</f>
        <v>12</v>
      </c>
      <c r="G38" s="296">
        <f>'Objetivo Estratégico'!H19</f>
        <v>26</v>
      </c>
      <c r="H38" s="165" t="s">
        <v>159</v>
      </c>
      <c r="I38" s="165" t="s">
        <v>9</v>
      </c>
      <c r="J38" s="166"/>
      <c r="K38" s="165"/>
      <c r="L38" s="173" t="s">
        <v>160</v>
      </c>
      <c r="M38" s="167">
        <v>46204</v>
      </c>
      <c r="N38" s="130"/>
      <c r="O38" s="132"/>
      <c r="P38" s="13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60"/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60"/>
      <c r="BM38" s="160"/>
      <c r="BN38" s="160"/>
    </row>
    <row r="39" spans="1:66" s="15" customFormat="1" ht="48" customHeight="1" x14ac:dyDescent="0.25">
      <c r="A39" s="300"/>
      <c r="B39" s="257"/>
      <c r="C39" s="257"/>
      <c r="D39" s="257"/>
      <c r="E39" s="257"/>
      <c r="F39" s="257"/>
      <c r="G39" s="266"/>
      <c r="H39" s="71" t="s">
        <v>161</v>
      </c>
      <c r="I39" s="71" t="s">
        <v>9</v>
      </c>
      <c r="J39" s="166"/>
      <c r="K39" s="165"/>
      <c r="L39" s="173" t="s">
        <v>160</v>
      </c>
      <c r="M39" s="167">
        <v>46296</v>
      </c>
      <c r="N39" s="130"/>
      <c r="O39" s="132"/>
      <c r="P39" s="13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60"/>
      <c r="AY39" s="160"/>
      <c r="AZ39" s="160"/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60"/>
      <c r="BM39" s="160"/>
      <c r="BN39" s="160"/>
    </row>
    <row r="40" spans="1:66" s="15" customFormat="1" ht="62.45" customHeight="1" x14ac:dyDescent="0.25">
      <c r="A40" s="256" t="str">
        <f>'Objetivo Estratégico'!B15</f>
        <v>L2. Ciencia, innovación y conocimiento para la transformación social .</v>
      </c>
      <c r="B40" s="256" t="str">
        <f>'Objetivo Estratégico'!C20</f>
        <v>2.2.6 Estudiantes vinculados a proyectos de investigación</v>
      </c>
      <c r="C40" s="256">
        <f>'Objetivo Estratégico'!D20</f>
        <v>2</v>
      </c>
      <c r="D40" s="256">
        <f>'Objetivo Estratégico'!E20</f>
        <v>4</v>
      </c>
      <c r="E40" s="256">
        <f>'Objetivo Estratégico'!F20</f>
        <v>8</v>
      </c>
      <c r="F40" s="256">
        <f>'Objetivo Estratégico'!G20</f>
        <v>8</v>
      </c>
      <c r="G40" s="301">
        <f>'Objetivo Estratégico'!H20</f>
        <v>22</v>
      </c>
      <c r="H40" s="174" t="s">
        <v>162</v>
      </c>
      <c r="I40" s="174" t="s">
        <v>163</v>
      </c>
      <c r="J40" s="174"/>
      <c r="K40" s="174"/>
      <c r="L40" s="174" t="s">
        <v>164</v>
      </c>
      <c r="M40" s="175">
        <v>46296</v>
      </c>
      <c r="N40" s="130"/>
      <c r="O40" s="132"/>
      <c r="P40" s="13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160"/>
      <c r="BA40" s="160"/>
      <c r="BB40" s="160"/>
      <c r="BC40" s="160"/>
      <c r="BD40" s="160"/>
      <c r="BE40" s="160"/>
      <c r="BF40" s="160"/>
      <c r="BG40" s="160"/>
      <c r="BH40" s="160"/>
      <c r="BI40" s="160"/>
      <c r="BJ40" s="160"/>
      <c r="BK40" s="160"/>
      <c r="BL40" s="160"/>
      <c r="BM40" s="160"/>
      <c r="BN40" s="160"/>
    </row>
    <row r="41" spans="1:66" s="15" customFormat="1" ht="46.9" customHeight="1" x14ac:dyDescent="0.25">
      <c r="A41" s="257"/>
      <c r="B41" s="257"/>
      <c r="C41" s="257"/>
      <c r="D41" s="257"/>
      <c r="E41" s="257"/>
      <c r="F41" s="257"/>
      <c r="G41" s="265"/>
      <c r="H41" s="174" t="s">
        <v>165</v>
      </c>
      <c r="I41" s="174" t="s">
        <v>166</v>
      </c>
      <c r="J41" s="174"/>
      <c r="K41" s="174"/>
      <c r="L41" s="174" t="s">
        <v>167</v>
      </c>
      <c r="M41" s="175">
        <v>46327</v>
      </c>
      <c r="N41" s="130"/>
      <c r="O41" s="132"/>
      <c r="P41" s="130"/>
      <c r="Q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</row>
    <row r="42" spans="1:66" s="15" customFormat="1" ht="62.45" customHeight="1" x14ac:dyDescent="0.25">
      <c r="A42" s="258"/>
      <c r="B42" s="258"/>
      <c r="C42" s="258"/>
      <c r="D42" s="258"/>
      <c r="E42" s="258"/>
      <c r="F42" s="258"/>
      <c r="G42" s="266"/>
      <c r="H42" s="174" t="s">
        <v>168</v>
      </c>
      <c r="I42" s="174" t="s">
        <v>169</v>
      </c>
      <c r="J42" s="174"/>
      <c r="K42" s="174"/>
      <c r="L42" s="174" t="s">
        <v>170</v>
      </c>
      <c r="M42" s="175">
        <v>46235</v>
      </c>
      <c r="N42" s="130"/>
      <c r="O42" s="132"/>
      <c r="P42" s="13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</row>
    <row r="43" spans="1:66" s="15" customFormat="1" ht="31.15" customHeight="1" x14ac:dyDescent="0.25">
      <c r="A43" s="302" t="str">
        <f>'Objetivo Estratégico'!B15</f>
        <v>L2. Ciencia, innovación y conocimiento para la transformación social .</v>
      </c>
      <c r="B43" s="263" t="str">
        <f>'Objetivo Estratégico'!C21</f>
        <v>2.2.7 Docentes participando en proyectos de investigación o semilleros</v>
      </c>
      <c r="C43" s="263">
        <f>'Objetivo Estratégico'!D21</f>
        <v>1</v>
      </c>
      <c r="D43" s="263">
        <f>'Objetivo Estratégico'!E21</f>
        <v>3</v>
      </c>
      <c r="E43" s="263">
        <f>'Objetivo Estratégico'!F21</f>
        <v>6</v>
      </c>
      <c r="F43" s="263">
        <f>'Objetivo Estratégico'!G21</f>
        <v>10</v>
      </c>
      <c r="G43" s="296">
        <f>'Objetivo Estratégico'!H21</f>
        <v>20</v>
      </c>
      <c r="H43" s="165" t="s">
        <v>171</v>
      </c>
      <c r="I43" s="165" t="s">
        <v>172</v>
      </c>
      <c r="J43" s="166"/>
      <c r="K43" s="165"/>
      <c r="L43" s="165" t="s">
        <v>173</v>
      </c>
      <c r="M43" s="167">
        <v>46296</v>
      </c>
      <c r="N43" s="130"/>
      <c r="O43" s="132"/>
      <c r="P43" s="13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</row>
    <row r="44" spans="1:66" s="15" customFormat="1" ht="31.15" customHeight="1" x14ac:dyDescent="0.25">
      <c r="A44" s="247"/>
      <c r="B44" s="257"/>
      <c r="C44" s="257"/>
      <c r="D44" s="257"/>
      <c r="E44" s="257"/>
      <c r="F44" s="257"/>
      <c r="G44" s="265"/>
      <c r="H44" s="165" t="s">
        <v>174</v>
      </c>
      <c r="I44" s="165" t="s">
        <v>9</v>
      </c>
      <c r="J44" s="166"/>
      <c r="K44" s="165"/>
      <c r="L44" s="165" t="s">
        <v>175</v>
      </c>
      <c r="M44" s="167">
        <v>46327</v>
      </c>
      <c r="N44" s="130"/>
      <c r="O44" s="132"/>
      <c r="P44" s="13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60"/>
      <c r="AY44" s="160"/>
      <c r="AZ44" s="160"/>
      <c r="BA44" s="160"/>
      <c r="BB44" s="160"/>
      <c r="BC44" s="160"/>
      <c r="BD44" s="160"/>
      <c r="BE44" s="160"/>
      <c r="BF44" s="160"/>
      <c r="BG44" s="160"/>
      <c r="BH44" s="160"/>
      <c r="BI44" s="160"/>
      <c r="BJ44" s="160"/>
      <c r="BK44" s="160"/>
      <c r="BL44" s="160"/>
      <c r="BM44" s="160"/>
      <c r="BN44" s="160"/>
    </row>
    <row r="45" spans="1:66" s="15" customFormat="1" ht="15.6" customHeight="1" x14ac:dyDescent="0.25">
      <c r="A45" s="247"/>
      <c r="B45" s="258"/>
      <c r="C45" s="258"/>
      <c r="D45" s="258"/>
      <c r="E45" s="258"/>
      <c r="F45" s="258"/>
      <c r="G45" s="266"/>
      <c r="H45" s="165"/>
      <c r="I45" s="165"/>
      <c r="J45" s="166"/>
      <c r="K45" s="165"/>
      <c r="L45" s="165"/>
      <c r="M45" s="167"/>
      <c r="N45" s="130"/>
      <c r="O45" s="132"/>
      <c r="P45" s="13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160"/>
      <c r="BA45" s="160"/>
      <c r="BB45" s="160"/>
      <c r="BC45" s="160"/>
      <c r="BD45" s="160"/>
      <c r="BE45" s="160"/>
      <c r="BF45" s="160"/>
      <c r="BG45" s="160"/>
      <c r="BH45" s="160"/>
      <c r="BI45" s="160"/>
      <c r="BJ45" s="160"/>
      <c r="BK45" s="160"/>
      <c r="BL45" s="160"/>
      <c r="BM45" s="160"/>
      <c r="BN45" s="160"/>
    </row>
    <row r="46" spans="1:66" s="15" customFormat="1" ht="47.25" customHeight="1" x14ac:dyDescent="0.25">
      <c r="A46" s="299" t="str">
        <f>'Objetivo Estratégico'!B15</f>
        <v>L2. Ciencia, innovación y conocimiento para la transformación social .</v>
      </c>
      <c r="B46" s="289" t="str">
        <f>'Objetivo Estratégico'!C22</f>
        <v>2.2.8 Proyectos de cooperación internacional</v>
      </c>
      <c r="C46" s="289">
        <f>'Objetivo Estratégico'!D22</f>
        <v>1</v>
      </c>
      <c r="D46" s="289">
        <f>'Objetivo Estratégico'!E22</f>
        <v>2</v>
      </c>
      <c r="E46" s="289">
        <f>'Objetivo Estratégico'!F22</f>
        <v>4</v>
      </c>
      <c r="F46" s="289">
        <f>'Objetivo Estratégico'!G22</f>
        <v>8</v>
      </c>
      <c r="G46" s="298">
        <f>'Objetivo Estratégico'!H22</f>
        <v>15</v>
      </c>
      <c r="H46" s="176" t="s">
        <v>176</v>
      </c>
      <c r="I46" s="176" t="s">
        <v>177</v>
      </c>
      <c r="J46" s="176"/>
      <c r="K46" s="176"/>
      <c r="L46" s="176" t="s">
        <v>178</v>
      </c>
      <c r="M46" s="169">
        <v>46068</v>
      </c>
      <c r="N46" s="130"/>
      <c r="O46" s="132"/>
      <c r="P46" s="13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  <c r="BL46" s="160"/>
      <c r="BM46" s="160"/>
      <c r="BN46" s="160"/>
    </row>
    <row r="47" spans="1:66" s="15" customFormat="1" ht="47.25" customHeight="1" x14ac:dyDescent="0.25">
      <c r="A47" s="300"/>
      <c r="B47" s="257"/>
      <c r="C47" s="257"/>
      <c r="D47" s="257"/>
      <c r="E47" s="257"/>
      <c r="F47" s="257"/>
      <c r="G47" s="265"/>
      <c r="H47" s="176" t="s">
        <v>179</v>
      </c>
      <c r="I47" s="176" t="s">
        <v>177</v>
      </c>
      <c r="J47" s="176"/>
      <c r="K47" s="176"/>
      <c r="L47" s="176" t="s">
        <v>180</v>
      </c>
      <c r="M47" s="169">
        <v>46082</v>
      </c>
      <c r="N47" s="130"/>
      <c r="O47" s="132"/>
      <c r="P47" s="13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  <c r="AR47" s="160"/>
      <c r="AS47" s="160"/>
      <c r="AT47" s="160"/>
      <c r="AU47" s="160"/>
      <c r="AV47" s="160"/>
      <c r="AW47" s="160"/>
      <c r="AX47" s="160"/>
      <c r="AY47" s="160"/>
      <c r="AZ47" s="160"/>
      <c r="BA47" s="160"/>
      <c r="BB47" s="160"/>
      <c r="BC47" s="160"/>
      <c r="BD47" s="160"/>
      <c r="BE47" s="160"/>
      <c r="BF47" s="160"/>
      <c r="BG47" s="160"/>
      <c r="BH47" s="160"/>
      <c r="BI47" s="160"/>
      <c r="BJ47" s="160"/>
      <c r="BK47" s="160"/>
      <c r="BL47" s="160"/>
      <c r="BM47" s="160"/>
      <c r="BN47" s="160"/>
    </row>
    <row r="48" spans="1:66" s="15" customFormat="1" ht="47.25" customHeight="1" x14ac:dyDescent="0.25">
      <c r="A48" s="300"/>
      <c r="B48" s="257"/>
      <c r="C48" s="257"/>
      <c r="D48" s="257"/>
      <c r="E48" s="257"/>
      <c r="F48" s="257"/>
      <c r="G48" s="265"/>
      <c r="H48" s="176"/>
      <c r="I48" s="176"/>
      <c r="J48" s="176"/>
      <c r="K48" s="176"/>
      <c r="L48" s="176"/>
      <c r="M48" s="169"/>
      <c r="N48" s="130"/>
      <c r="O48" s="132"/>
      <c r="P48" s="13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</row>
    <row r="49" spans="1:66" s="15" customFormat="1" ht="46.9" customHeight="1" x14ac:dyDescent="0.25">
      <c r="A49" s="303" t="str">
        <f>'Objetivo Estratégico'!B15</f>
        <v>L2. Ciencia, innovación y conocimiento para la transformación social .</v>
      </c>
      <c r="B49" s="263" t="str">
        <f>'Objetivo Estratégico'!C23</f>
        <v>2.2.9 Eventos académicos y científicos realizados</v>
      </c>
      <c r="C49" s="263">
        <f>'Objetivo Estratégico'!D23</f>
        <v>4</v>
      </c>
      <c r="D49" s="263">
        <f>'Objetivo Estratégico'!E23</f>
        <v>8</v>
      </c>
      <c r="E49" s="263">
        <f>'Objetivo Estratégico'!F23</f>
        <v>8</v>
      </c>
      <c r="F49" s="263">
        <f>'Objetivo Estratégico'!G23</f>
        <v>10</v>
      </c>
      <c r="G49" s="296">
        <f>'Objetivo Estratégico'!H23</f>
        <v>30</v>
      </c>
      <c r="H49" s="165" t="s">
        <v>181</v>
      </c>
      <c r="I49" s="165" t="s">
        <v>182</v>
      </c>
      <c r="J49" s="166"/>
      <c r="K49" s="165"/>
      <c r="L49" s="165" t="s">
        <v>183</v>
      </c>
      <c r="M49" s="167">
        <v>46127</v>
      </c>
      <c r="N49" s="130"/>
      <c r="O49" s="132"/>
      <c r="P49" s="13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0"/>
      <c r="BC49" s="160"/>
      <c r="BD49" s="160"/>
      <c r="BE49" s="160"/>
      <c r="BF49" s="160"/>
      <c r="BG49" s="160"/>
      <c r="BH49" s="160"/>
      <c r="BI49" s="160"/>
      <c r="BJ49" s="160"/>
      <c r="BK49" s="160"/>
      <c r="BL49" s="160"/>
      <c r="BM49" s="160"/>
      <c r="BN49" s="160"/>
    </row>
    <row r="50" spans="1:66" s="15" customFormat="1" ht="31.15" customHeight="1" x14ac:dyDescent="0.25">
      <c r="A50" s="247"/>
      <c r="B50" s="257"/>
      <c r="C50" s="257"/>
      <c r="D50" s="257"/>
      <c r="E50" s="257"/>
      <c r="F50" s="257"/>
      <c r="G50" s="265"/>
      <c r="H50" s="165" t="s">
        <v>184</v>
      </c>
      <c r="I50" s="165" t="s">
        <v>182</v>
      </c>
      <c r="J50" s="166"/>
      <c r="K50" s="165"/>
      <c r="L50" s="165" t="s">
        <v>183</v>
      </c>
      <c r="M50" s="167">
        <v>46127</v>
      </c>
      <c r="N50" s="130"/>
      <c r="O50" s="132"/>
      <c r="P50" s="13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0"/>
    </row>
    <row r="51" spans="1:66" s="15" customFormat="1" ht="31.15" customHeight="1" x14ac:dyDescent="0.25">
      <c r="A51" s="247"/>
      <c r="B51" s="257"/>
      <c r="C51" s="257"/>
      <c r="D51" s="257"/>
      <c r="E51" s="257"/>
      <c r="F51" s="257"/>
      <c r="G51" s="265"/>
      <c r="H51" s="165" t="s">
        <v>185</v>
      </c>
      <c r="I51" s="165" t="s">
        <v>182</v>
      </c>
      <c r="J51" s="166"/>
      <c r="K51" s="165"/>
      <c r="L51" s="165" t="s">
        <v>183</v>
      </c>
      <c r="M51" s="167">
        <v>46235</v>
      </c>
      <c r="N51" s="130"/>
      <c r="O51" s="132"/>
      <c r="P51" s="13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0"/>
      <c r="BF51" s="160"/>
      <c r="BG51" s="160"/>
      <c r="BH51" s="160"/>
      <c r="BI51" s="160"/>
      <c r="BJ51" s="160"/>
      <c r="BK51" s="160"/>
      <c r="BL51" s="160"/>
      <c r="BM51" s="160"/>
      <c r="BN51" s="160"/>
    </row>
    <row r="52" spans="1:66" s="15" customFormat="1" ht="46.9" customHeight="1" x14ac:dyDescent="0.25">
      <c r="A52" s="247"/>
      <c r="B52" s="257"/>
      <c r="C52" s="257"/>
      <c r="D52" s="257"/>
      <c r="E52" s="257"/>
      <c r="F52" s="257"/>
      <c r="G52" s="265"/>
      <c r="H52" s="165" t="s">
        <v>186</v>
      </c>
      <c r="I52" s="165" t="s">
        <v>182</v>
      </c>
      <c r="J52" s="166"/>
      <c r="K52" s="165"/>
      <c r="L52" s="165" t="s">
        <v>183</v>
      </c>
      <c r="M52" s="167">
        <v>46235</v>
      </c>
      <c r="N52" s="130"/>
      <c r="O52" s="132"/>
      <c r="P52" s="13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60"/>
      <c r="AT52" s="160"/>
      <c r="AU52" s="160"/>
      <c r="AV52" s="160"/>
      <c r="AW52" s="160"/>
      <c r="AX52" s="160"/>
      <c r="AY52" s="160"/>
      <c r="AZ52" s="160"/>
      <c r="BA52" s="160"/>
      <c r="BB52" s="160"/>
      <c r="BC52" s="160"/>
      <c r="BD52" s="160"/>
      <c r="BE52" s="160"/>
      <c r="BF52" s="160"/>
      <c r="BG52" s="160"/>
      <c r="BH52" s="160"/>
      <c r="BI52" s="160"/>
      <c r="BJ52" s="160"/>
      <c r="BK52" s="160"/>
      <c r="BL52" s="160"/>
      <c r="BM52" s="160"/>
      <c r="BN52" s="160"/>
    </row>
    <row r="53" spans="1:66" s="15" customFormat="1" ht="15.6" customHeight="1" x14ac:dyDescent="0.25">
      <c r="A53" s="247"/>
      <c r="B53" s="257"/>
      <c r="C53" s="257"/>
      <c r="D53" s="257"/>
      <c r="E53" s="257"/>
      <c r="F53" s="257"/>
      <c r="G53" s="265"/>
      <c r="H53" s="165"/>
      <c r="I53" s="165"/>
      <c r="J53" s="166"/>
      <c r="K53" s="165"/>
      <c r="L53" s="165"/>
      <c r="M53" s="167"/>
      <c r="N53" s="130"/>
      <c r="O53" s="132"/>
      <c r="P53" s="13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0"/>
      <c r="BC53" s="160"/>
      <c r="BD53" s="160"/>
      <c r="BE53" s="160"/>
      <c r="BF53" s="160"/>
      <c r="BG53" s="160"/>
      <c r="BH53" s="160"/>
      <c r="BI53" s="160"/>
      <c r="BJ53" s="160"/>
      <c r="BK53" s="160"/>
      <c r="BL53" s="160"/>
      <c r="BM53" s="160"/>
      <c r="BN53" s="160"/>
    </row>
    <row r="54" spans="1:66" s="15" customFormat="1" ht="15.6" customHeight="1" x14ac:dyDescent="0.25">
      <c r="A54" s="247"/>
      <c r="B54" s="257"/>
      <c r="C54" s="257"/>
      <c r="D54" s="257"/>
      <c r="E54" s="257"/>
      <c r="F54" s="257"/>
      <c r="G54" s="265"/>
      <c r="H54" s="165"/>
      <c r="I54" s="165"/>
      <c r="J54" s="166"/>
      <c r="K54" s="165"/>
      <c r="L54" s="165"/>
      <c r="M54" s="167"/>
      <c r="N54" s="130"/>
      <c r="O54" s="132"/>
      <c r="P54" s="13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</row>
    <row r="55" spans="1:66" s="15" customFormat="1" ht="15.6" customHeight="1" x14ac:dyDescent="0.25">
      <c r="A55" s="247"/>
      <c r="B55" s="257"/>
      <c r="C55" s="257"/>
      <c r="D55" s="257"/>
      <c r="E55" s="257"/>
      <c r="F55" s="257"/>
      <c r="G55" s="265"/>
      <c r="H55" s="165"/>
      <c r="I55" s="165"/>
      <c r="J55" s="166"/>
      <c r="K55" s="165"/>
      <c r="L55" s="165"/>
      <c r="M55" s="167"/>
      <c r="N55" s="130"/>
      <c r="O55" s="132"/>
      <c r="P55" s="13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  <c r="AR55" s="160"/>
      <c r="AS55" s="160"/>
      <c r="AT55" s="160"/>
      <c r="AU55" s="160"/>
      <c r="AV55" s="160"/>
      <c r="AW55" s="160"/>
      <c r="AX55" s="160"/>
      <c r="AY55" s="160"/>
      <c r="AZ55" s="160"/>
      <c r="BA55" s="160"/>
      <c r="BB55" s="160"/>
      <c r="BC55" s="160"/>
      <c r="BD55" s="160"/>
      <c r="BE55" s="160"/>
      <c r="BF55" s="160"/>
      <c r="BG55" s="160"/>
      <c r="BH55" s="160"/>
      <c r="BI55" s="160"/>
      <c r="BJ55" s="160"/>
      <c r="BK55" s="160"/>
      <c r="BL55" s="160"/>
      <c r="BM55" s="160"/>
      <c r="BN55" s="160"/>
    </row>
    <row r="56" spans="1:66" s="15" customFormat="1" ht="15.6" customHeight="1" x14ac:dyDescent="0.25">
      <c r="A56" s="247"/>
      <c r="B56" s="257"/>
      <c r="C56" s="257"/>
      <c r="D56" s="257"/>
      <c r="E56" s="257"/>
      <c r="F56" s="257"/>
      <c r="G56" s="265"/>
      <c r="H56" s="165"/>
      <c r="I56" s="165"/>
      <c r="J56" s="166"/>
      <c r="K56" s="165"/>
      <c r="L56" s="165"/>
      <c r="M56" s="167"/>
      <c r="N56" s="130"/>
      <c r="O56" s="132"/>
      <c r="P56" s="13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  <c r="AY56" s="160"/>
      <c r="AZ56" s="160"/>
      <c r="BA56" s="160"/>
      <c r="BB56" s="160"/>
      <c r="BC56" s="160"/>
      <c r="BD56" s="160"/>
      <c r="BE56" s="160"/>
      <c r="BF56" s="160"/>
      <c r="BG56" s="160"/>
      <c r="BH56" s="160"/>
      <c r="BI56" s="160"/>
      <c r="BJ56" s="160"/>
      <c r="BK56" s="160"/>
      <c r="BL56" s="160"/>
      <c r="BM56" s="160"/>
      <c r="BN56" s="160"/>
    </row>
    <row r="57" spans="1:66" s="15" customFormat="1" ht="15.6" customHeight="1" x14ac:dyDescent="0.25">
      <c r="A57" s="247"/>
      <c r="B57" s="257"/>
      <c r="C57" s="257"/>
      <c r="D57" s="257"/>
      <c r="E57" s="257"/>
      <c r="F57" s="257"/>
      <c r="G57" s="265"/>
      <c r="H57" s="165"/>
      <c r="I57" s="165"/>
      <c r="J57" s="166"/>
      <c r="K57" s="165"/>
      <c r="L57" s="165"/>
      <c r="M57" s="167"/>
      <c r="N57" s="130"/>
      <c r="O57" s="132"/>
      <c r="P57" s="13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</row>
    <row r="58" spans="1:66" s="15" customFormat="1" ht="15.6" customHeight="1" x14ac:dyDescent="0.25">
      <c r="A58" s="248"/>
      <c r="B58" s="258"/>
      <c r="C58" s="258"/>
      <c r="D58" s="258"/>
      <c r="E58" s="258"/>
      <c r="F58" s="258"/>
      <c r="G58" s="266"/>
      <c r="H58" s="165"/>
      <c r="I58" s="165"/>
      <c r="J58" s="166"/>
      <c r="K58" s="165"/>
      <c r="L58" s="165"/>
      <c r="M58" s="167"/>
      <c r="N58" s="130"/>
      <c r="O58" s="132"/>
      <c r="P58" s="13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0"/>
      <c r="BC58" s="160"/>
      <c r="BD58" s="160"/>
      <c r="BE58" s="160"/>
      <c r="BF58" s="160"/>
      <c r="BG58" s="160"/>
      <c r="BH58" s="160"/>
      <c r="BI58" s="160"/>
      <c r="BJ58" s="160"/>
      <c r="BK58" s="160"/>
      <c r="BL58" s="160"/>
      <c r="BM58" s="160"/>
      <c r="BN58" s="160"/>
    </row>
    <row r="59" spans="1:66" s="15" customFormat="1" ht="63" customHeight="1" x14ac:dyDescent="0.25">
      <c r="A59" s="299" t="str">
        <f>'Objetivo Estratégico'!B15</f>
        <v>L2. Ciencia, innovación y conocimiento para la transformación social .</v>
      </c>
      <c r="B59" s="289" t="str">
        <f>'Objetivo Estratégico'!C24</f>
        <v>2.2.10 Programas de extensión y proyección social</v>
      </c>
      <c r="C59" s="289">
        <f>'Objetivo Estratégico'!D24</f>
        <v>4</v>
      </c>
      <c r="D59" s="289">
        <f>'Objetivo Estratégico'!E24</f>
        <v>8</v>
      </c>
      <c r="E59" s="289">
        <f>'Objetivo Estratégico'!F24</f>
        <v>12</v>
      </c>
      <c r="F59" s="289">
        <f>'Objetivo Estratégico'!G24</f>
        <v>16</v>
      </c>
      <c r="G59" s="298">
        <f>'Objetivo Estratégico'!H24</f>
        <v>40</v>
      </c>
      <c r="H59" s="176" t="s">
        <v>187</v>
      </c>
      <c r="I59" s="176" t="s">
        <v>177</v>
      </c>
      <c r="J59" s="176"/>
      <c r="K59" s="176"/>
      <c r="L59" s="176" t="s">
        <v>188</v>
      </c>
      <c r="M59" s="169">
        <v>46204</v>
      </c>
      <c r="N59" s="130"/>
      <c r="O59" s="132"/>
      <c r="P59" s="158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0"/>
      <c r="BC59" s="160"/>
      <c r="BD59" s="160"/>
      <c r="BE59" s="160"/>
      <c r="BF59" s="160"/>
      <c r="BG59" s="160"/>
      <c r="BH59" s="160"/>
      <c r="BI59" s="160"/>
      <c r="BJ59" s="160"/>
      <c r="BK59" s="160"/>
      <c r="BL59" s="160"/>
      <c r="BM59" s="160"/>
      <c r="BN59" s="160"/>
    </row>
    <row r="60" spans="1:66" s="15" customFormat="1" ht="47.25" customHeight="1" x14ac:dyDescent="0.25">
      <c r="A60" s="300"/>
      <c r="B60" s="257"/>
      <c r="C60" s="257"/>
      <c r="D60" s="257"/>
      <c r="E60" s="257"/>
      <c r="F60" s="257"/>
      <c r="G60" s="265"/>
      <c r="H60" s="176" t="s">
        <v>189</v>
      </c>
      <c r="I60" s="176" t="s">
        <v>177</v>
      </c>
      <c r="J60" s="176"/>
      <c r="K60" s="176"/>
      <c r="L60" s="176" t="s">
        <v>190</v>
      </c>
      <c r="M60" s="169">
        <v>46204</v>
      </c>
      <c r="N60" s="130"/>
      <c r="O60" s="132"/>
      <c r="P60" s="158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60"/>
      <c r="AU60" s="160"/>
      <c r="AV60" s="160"/>
      <c r="AW60" s="160"/>
      <c r="AX60" s="160"/>
      <c r="AY60" s="160"/>
      <c r="AZ60" s="160"/>
      <c r="BA60" s="160"/>
      <c r="BB60" s="160"/>
      <c r="BC60" s="160"/>
      <c r="BD60" s="160"/>
      <c r="BE60" s="160"/>
      <c r="BF60" s="160"/>
      <c r="BG60" s="160"/>
      <c r="BH60" s="160"/>
      <c r="BI60" s="160"/>
      <c r="BJ60" s="160"/>
      <c r="BK60" s="160"/>
      <c r="BL60" s="160"/>
      <c r="BM60" s="160"/>
      <c r="BN60" s="160"/>
    </row>
    <row r="61" spans="1:66" s="15" customFormat="1" ht="47.25" customHeight="1" x14ac:dyDescent="0.25">
      <c r="A61" s="300"/>
      <c r="B61" s="257"/>
      <c r="C61" s="257"/>
      <c r="D61" s="257"/>
      <c r="E61" s="257"/>
      <c r="F61" s="257"/>
      <c r="G61" s="265"/>
      <c r="H61" s="176" t="s">
        <v>191</v>
      </c>
      <c r="I61" s="176" t="s">
        <v>177</v>
      </c>
      <c r="J61" s="176"/>
      <c r="K61" s="176"/>
      <c r="L61" s="176" t="s">
        <v>192</v>
      </c>
      <c r="M61" s="169">
        <v>46327</v>
      </c>
      <c r="N61" s="130"/>
      <c r="O61" s="132"/>
      <c r="P61" s="158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</row>
    <row r="62" spans="1:66" s="15" customFormat="1" ht="47.25" customHeight="1" x14ac:dyDescent="0.25">
      <c r="A62" s="99"/>
      <c r="B62" s="100"/>
      <c r="C62" s="100"/>
      <c r="D62" s="100"/>
      <c r="E62" s="100"/>
      <c r="F62" s="100"/>
      <c r="G62" s="101"/>
      <c r="H62" s="176" t="s">
        <v>193</v>
      </c>
      <c r="I62" s="176" t="s">
        <v>177</v>
      </c>
      <c r="J62" s="176"/>
      <c r="K62" s="176"/>
      <c r="L62" s="176" t="s">
        <v>192</v>
      </c>
      <c r="M62" s="169">
        <v>46327</v>
      </c>
      <c r="N62" s="130"/>
      <c r="O62" s="132"/>
      <c r="P62" s="158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60"/>
      <c r="AT62" s="160"/>
      <c r="AU62" s="160"/>
      <c r="AV62" s="160"/>
      <c r="AW62" s="160"/>
      <c r="AX62" s="160"/>
      <c r="AY62" s="160"/>
      <c r="AZ62" s="160"/>
      <c r="BA62" s="160"/>
      <c r="BB62" s="160"/>
      <c r="BC62" s="160"/>
      <c r="BD62" s="160"/>
      <c r="BE62" s="160"/>
      <c r="BF62" s="160"/>
      <c r="BG62" s="160"/>
      <c r="BH62" s="160"/>
      <c r="BI62" s="160"/>
      <c r="BJ62" s="160"/>
      <c r="BK62" s="160"/>
      <c r="BL62" s="160"/>
      <c r="BM62" s="160"/>
      <c r="BN62" s="160"/>
    </row>
    <row r="63" spans="1:66" s="15" customFormat="1" ht="47.25" customHeight="1" x14ac:dyDescent="0.25">
      <c r="A63" s="99"/>
      <c r="B63" s="100"/>
      <c r="C63" s="100"/>
      <c r="D63" s="100"/>
      <c r="E63" s="100"/>
      <c r="F63" s="100"/>
      <c r="G63" s="101"/>
      <c r="H63" s="176" t="s">
        <v>194</v>
      </c>
      <c r="I63" s="176" t="s">
        <v>177</v>
      </c>
      <c r="J63" s="176"/>
      <c r="K63" s="176"/>
      <c r="L63" s="176" t="s">
        <v>192</v>
      </c>
      <c r="M63" s="169">
        <v>46327</v>
      </c>
      <c r="N63" s="130"/>
      <c r="O63" s="132"/>
      <c r="P63" s="158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  <c r="AR63" s="160"/>
      <c r="AS63" s="160"/>
      <c r="AT63" s="160"/>
      <c r="AU63" s="160"/>
      <c r="AV63" s="160"/>
      <c r="AW63" s="160"/>
      <c r="AX63" s="160"/>
      <c r="AY63" s="160"/>
      <c r="AZ63" s="160"/>
      <c r="BA63" s="160"/>
      <c r="BB63" s="160"/>
      <c r="BC63" s="160"/>
      <c r="BD63" s="160"/>
      <c r="BE63" s="160"/>
      <c r="BF63" s="160"/>
      <c r="BG63" s="160"/>
      <c r="BH63" s="160"/>
      <c r="BI63" s="160"/>
      <c r="BJ63" s="160"/>
      <c r="BK63" s="160"/>
      <c r="BL63" s="160"/>
      <c r="BM63" s="160"/>
      <c r="BN63" s="160"/>
    </row>
    <row r="64" spans="1:66" s="15" customFormat="1" ht="47.25" customHeight="1" x14ac:dyDescent="0.25">
      <c r="A64" s="99"/>
      <c r="B64" s="100"/>
      <c r="C64" s="100"/>
      <c r="D64" s="100"/>
      <c r="E64" s="100"/>
      <c r="F64" s="100"/>
      <c r="G64" s="101"/>
      <c r="H64" s="176" t="s">
        <v>195</v>
      </c>
      <c r="I64" s="176" t="s">
        <v>177</v>
      </c>
      <c r="J64" s="176"/>
      <c r="K64" s="176"/>
      <c r="L64" s="176" t="s">
        <v>192</v>
      </c>
      <c r="M64" s="169">
        <v>46143</v>
      </c>
      <c r="N64" s="130"/>
      <c r="O64" s="132"/>
      <c r="P64" s="158"/>
      <c r="Q64" s="160"/>
      <c r="R64" s="16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160"/>
      <c r="AN64" s="160"/>
      <c r="AO64" s="160"/>
      <c r="AP64" s="160"/>
      <c r="AQ64" s="160"/>
      <c r="AR64" s="160"/>
      <c r="AS64" s="160"/>
      <c r="AT64" s="160"/>
      <c r="AU64" s="160"/>
      <c r="AV64" s="160"/>
      <c r="AW64" s="160"/>
      <c r="AX64" s="160"/>
      <c r="AY64" s="160"/>
      <c r="AZ64" s="160"/>
      <c r="BA64" s="160"/>
      <c r="BB64" s="160"/>
      <c r="BC64" s="160"/>
      <c r="BD64" s="160"/>
      <c r="BE64" s="160"/>
      <c r="BF64" s="160"/>
      <c r="BG64" s="160"/>
      <c r="BH64" s="160"/>
      <c r="BI64" s="160"/>
      <c r="BJ64" s="160"/>
      <c r="BK64" s="160"/>
      <c r="BL64" s="160"/>
      <c r="BM64" s="160"/>
      <c r="BN64" s="160"/>
    </row>
    <row r="65" spans="1:66" s="15" customFormat="1" ht="44.25" customHeight="1" x14ac:dyDescent="0.25">
      <c r="A65" s="306" t="str">
        <f>'Objetivo Estratégico'!B15</f>
        <v>L2. Ciencia, innovación y conocimiento para la transformación social .</v>
      </c>
      <c r="B65" s="309" t="str">
        <f>'Objetivo Estratégico'!C25</f>
        <v>2.2.11 Recursos propios generados</v>
      </c>
      <c r="C65" s="304">
        <f>'Objetivo Estratégico'!D25</f>
        <v>0.08</v>
      </c>
      <c r="D65" s="304">
        <f>'Objetivo Estratégico'!E25</f>
        <v>0.08</v>
      </c>
      <c r="E65" s="304">
        <f>'Objetivo Estratégico'!F25</f>
        <v>0.08</v>
      </c>
      <c r="F65" s="304">
        <f>'Objetivo Estratégico'!G25</f>
        <v>0.08</v>
      </c>
      <c r="G65" s="312">
        <f>'Objetivo Estratégico'!H25</f>
        <v>0.08</v>
      </c>
      <c r="H65" s="177" t="s">
        <v>196</v>
      </c>
      <c r="I65" s="177" t="s">
        <v>177</v>
      </c>
      <c r="J65" s="178"/>
      <c r="K65" s="177"/>
      <c r="L65" s="177" t="s">
        <v>197</v>
      </c>
      <c r="M65" s="179">
        <v>46172</v>
      </c>
      <c r="N65" s="130"/>
      <c r="O65" s="132"/>
      <c r="P65" s="158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0"/>
      <c r="BC65" s="160"/>
      <c r="BD65" s="160"/>
      <c r="BE65" s="160"/>
      <c r="BF65" s="160"/>
      <c r="BG65" s="160"/>
      <c r="BH65" s="160"/>
      <c r="BI65" s="160"/>
      <c r="BJ65" s="160"/>
      <c r="BK65" s="160"/>
      <c r="BL65" s="160"/>
      <c r="BM65" s="160"/>
      <c r="BN65" s="160"/>
    </row>
    <row r="66" spans="1:66" s="15" customFormat="1" ht="44.25" customHeight="1" x14ac:dyDescent="0.25">
      <c r="A66" s="236"/>
      <c r="B66" s="236"/>
      <c r="C66" s="236"/>
      <c r="D66" s="236"/>
      <c r="E66" s="236"/>
      <c r="F66" s="236"/>
      <c r="G66" s="313"/>
      <c r="H66" s="177" t="s">
        <v>198</v>
      </c>
      <c r="I66" s="177" t="s">
        <v>177</v>
      </c>
      <c r="J66" s="178"/>
      <c r="K66" s="177"/>
      <c r="L66" s="177" t="s">
        <v>199</v>
      </c>
      <c r="M66" s="179">
        <v>46371</v>
      </c>
      <c r="N66" s="130"/>
      <c r="O66" s="132"/>
      <c r="P66" s="158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0"/>
    </row>
    <row r="67" spans="1:66" s="15" customFormat="1" ht="44.25" customHeight="1" x14ac:dyDescent="0.25">
      <c r="A67" s="236"/>
      <c r="B67" s="236"/>
      <c r="C67" s="236"/>
      <c r="D67" s="236"/>
      <c r="E67" s="236"/>
      <c r="F67" s="236"/>
      <c r="G67" s="313"/>
      <c r="H67" s="177" t="s">
        <v>200</v>
      </c>
      <c r="I67" s="177" t="s">
        <v>177</v>
      </c>
      <c r="J67" s="178"/>
      <c r="K67" s="177"/>
      <c r="L67" s="177" t="s">
        <v>201</v>
      </c>
      <c r="M67" s="179">
        <v>46233</v>
      </c>
      <c r="N67" s="130"/>
      <c r="O67" s="132"/>
      <c r="P67" s="158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0"/>
      <c r="BC67" s="160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0"/>
    </row>
    <row r="68" spans="1:66" s="15" customFormat="1" ht="44.25" customHeight="1" x14ac:dyDescent="0.25">
      <c r="A68" s="236"/>
      <c r="B68" s="236"/>
      <c r="C68" s="236"/>
      <c r="D68" s="236"/>
      <c r="E68" s="236"/>
      <c r="F68" s="236"/>
      <c r="G68" s="313"/>
      <c r="H68" s="177" t="s">
        <v>202</v>
      </c>
      <c r="I68" s="177" t="s">
        <v>177</v>
      </c>
      <c r="J68" s="178"/>
      <c r="K68" s="177"/>
      <c r="L68" s="177" t="s">
        <v>201</v>
      </c>
      <c r="M68" s="179">
        <v>46356</v>
      </c>
      <c r="N68" s="130"/>
      <c r="O68" s="132"/>
      <c r="P68" s="158"/>
      <c r="Q68" s="160"/>
      <c r="R68" s="160"/>
      <c r="S68" s="160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0"/>
      <c r="AP68" s="160"/>
      <c r="AQ68" s="160"/>
      <c r="AR68" s="160"/>
      <c r="AS68" s="160"/>
      <c r="AT68" s="160"/>
      <c r="AU68" s="160"/>
      <c r="AV68" s="160"/>
      <c r="AW68" s="160"/>
      <c r="AX68" s="160"/>
      <c r="AY68" s="160"/>
      <c r="AZ68" s="160"/>
      <c r="BA68" s="160"/>
      <c r="BB68" s="160"/>
      <c r="BC68" s="160"/>
      <c r="BD68" s="160"/>
      <c r="BE68" s="160"/>
      <c r="BF68" s="160"/>
      <c r="BG68" s="160"/>
      <c r="BH68" s="160"/>
      <c r="BI68" s="160"/>
      <c r="BJ68" s="160"/>
      <c r="BK68" s="160"/>
      <c r="BL68" s="160"/>
      <c r="BM68" s="160"/>
      <c r="BN68" s="160"/>
    </row>
    <row r="69" spans="1:66" s="15" customFormat="1" ht="39.75" customHeight="1" x14ac:dyDescent="0.25">
      <c r="A69" s="236"/>
      <c r="B69" s="236"/>
      <c r="C69" s="236"/>
      <c r="D69" s="236"/>
      <c r="E69" s="236"/>
      <c r="F69" s="236"/>
      <c r="G69" s="313"/>
      <c r="H69" s="177" t="s">
        <v>203</v>
      </c>
      <c r="I69" s="177" t="s">
        <v>177</v>
      </c>
      <c r="J69" s="178"/>
      <c r="K69" s="177"/>
      <c r="L69" s="177" t="s">
        <v>204</v>
      </c>
      <c r="M69" s="179">
        <v>46356</v>
      </c>
      <c r="N69" s="130"/>
      <c r="O69" s="132"/>
      <c r="P69" s="158"/>
      <c r="Q69" s="160"/>
      <c r="R69" s="160"/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160"/>
      <c r="BF69" s="160"/>
      <c r="BG69" s="160"/>
      <c r="BH69" s="160"/>
      <c r="BI69" s="160"/>
      <c r="BJ69" s="160"/>
      <c r="BK69" s="160"/>
      <c r="BL69" s="160"/>
      <c r="BM69" s="160"/>
      <c r="BN69" s="160"/>
    </row>
    <row r="70" spans="1:66" s="15" customFormat="1" ht="39.75" customHeight="1" x14ac:dyDescent="0.25">
      <c r="A70" s="237"/>
      <c r="B70" s="237"/>
      <c r="C70" s="237"/>
      <c r="D70" s="237"/>
      <c r="E70" s="237"/>
      <c r="F70" s="237"/>
      <c r="G70" s="314"/>
      <c r="H70" s="177" t="s">
        <v>205</v>
      </c>
      <c r="I70" s="177" t="s">
        <v>177</v>
      </c>
      <c r="J70" s="178"/>
      <c r="K70" s="177"/>
      <c r="L70" s="177" t="s">
        <v>206</v>
      </c>
      <c r="M70" s="179">
        <v>46371</v>
      </c>
      <c r="N70" s="130"/>
      <c r="O70" s="132"/>
      <c r="P70" s="158"/>
      <c r="Q70" s="160"/>
      <c r="R70" s="160"/>
      <c r="S70" s="160"/>
      <c r="T70" s="160"/>
      <c r="U70" s="160"/>
      <c r="V70" s="160"/>
      <c r="W70" s="160"/>
      <c r="X70" s="160"/>
      <c r="Y70" s="160"/>
      <c r="Z70" s="160"/>
      <c r="AA70" s="160"/>
      <c r="AB70" s="160"/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  <c r="AU70" s="160"/>
      <c r="AV70" s="160"/>
      <c r="AW70" s="160"/>
      <c r="AX70" s="160"/>
      <c r="AY70" s="160"/>
      <c r="AZ70" s="160"/>
      <c r="BA70" s="160"/>
      <c r="BB70" s="160"/>
      <c r="BC70" s="160"/>
      <c r="BD70" s="160"/>
      <c r="BE70" s="160"/>
      <c r="BF70" s="160"/>
      <c r="BG70" s="160"/>
      <c r="BH70" s="160"/>
      <c r="BI70" s="160"/>
      <c r="BJ70" s="160"/>
      <c r="BK70" s="160"/>
      <c r="BL70" s="160"/>
      <c r="BM70" s="160"/>
      <c r="BN70" s="160"/>
    </row>
    <row r="71" spans="1:66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4"/>
      <c r="K71" s="1"/>
      <c r="L71" s="1"/>
      <c r="M71" s="6"/>
      <c r="N71" s="1"/>
      <c r="O71" s="1"/>
      <c r="P71" s="1"/>
    </row>
    <row r="72" spans="1:66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4"/>
      <c r="K72" s="1"/>
      <c r="L72" s="1"/>
      <c r="M72" s="6"/>
      <c r="N72" s="1"/>
      <c r="O72" s="1"/>
      <c r="P72" s="1"/>
    </row>
    <row r="73" spans="1:66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4"/>
      <c r="K73" s="1"/>
      <c r="L73" s="1"/>
      <c r="M73" s="6"/>
      <c r="N73" s="1"/>
      <c r="O73" s="1"/>
      <c r="P73" s="1"/>
    </row>
    <row r="74" spans="1:66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4"/>
      <c r="K74" s="1"/>
      <c r="L74" s="1"/>
      <c r="M74" s="6"/>
      <c r="N74" s="1"/>
      <c r="O74" s="1"/>
      <c r="P74" s="1"/>
    </row>
    <row r="75" spans="1:66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4"/>
      <c r="K75" s="1"/>
      <c r="L75" s="1"/>
      <c r="M75" s="6"/>
      <c r="N75" s="1"/>
      <c r="O75" s="1"/>
      <c r="P75" s="1"/>
    </row>
    <row r="76" spans="1:66" ht="14.25" customHeight="1" x14ac:dyDescent="0.2">
      <c r="A76" s="1"/>
      <c r="B76" s="1"/>
      <c r="C76" s="1"/>
      <c r="D76" s="1"/>
      <c r="E76" s="1"/>
      <c r="F76" s="1"/>
      <c r="G76" s="1"/>
      <c r="H76" s="143" t="s">
        <v>140</v>
      </c>
      <c r="I76" s="1"/>
      <c r="J76" s="4"/>
      <c r="K76" s="1"/>
      <c r="L76" s="1"/>
      <c r="M76" s="6"/>
      <c r="N76" s="1"/>
      <c r="O76" s="1"/>
      <c r="P76" s="1"/>
    </row>
    <row r="77" spans="1:66" ht="14.25" customHeight="1" x14ac:dyDescent="0.2">
      <c r="A77" s="1"/>
      <c r="B77" s="1"/>
      <c r="C77" s="1"/>
      <c r="D77" s="1"/>
      <c r="E77" s="1"/>
      <c r="F77" s="1"/>
      <c r="G77" s="1"/>
      <c r="H77" s="140" t="s">
        <v>141</v>
      </c>
      <c r="I77" s="1"/>
      <c r="J77" s="4"/>
      <c r="K77" s="1"/>
      <c r="L77" s="1"/>
      <c r="M77" s="6"/>
      <c r="N77" s="1"/>
      <c r="O77" s="1"/>
      <c r="P77" s="1"/>
    </row>
    <row r="78" spans="1:66" ht="14.25" customHeight="1" x14ac:dyDescent="0.2">
      <c r="A78" s="1"/>
      <c r="B78" s="1"/>
      <c r="C78" s="1"/>
      <c r="D78" s="1"/>
      <c r="E78" s="1"/>
      <c r="F78" s="1"/>
      <c r="G78" s="1"/>
      <c r="H78" s="141" t="s">
        <v>142</v>
      </c>
      <c r="I78" s="1"/>
      <c r="J78" s="4"/>
      <c r="K78" s="1"/>
      <c r="L78" s="1"/>
      <c r="M78" s="6"/>
      <c r="N78" s="1"/>
      <c r="O78" s="1"/>
      <c r="P78" s="1"/>
    </row>
    <row r="79" spans="1:66" ht="14.25" customHeight="1" x14ac:dyDescent="0.2">
      <c r="A79" s="1"/>
      <c r="B79" s="1"/>
      <c r="C79" s="1"/>
      <c r="D79" s="1"/>
      <c r="E79" s="1"/>
      <c r="F79" s="1"/>
      <c r="G79" s="1"/>
      <c r="H79" s="142" t="s">
        <v>143</v>
      </c>
      <c r="I79" s="1"/>
      <c r="J79" s="4"/>
      <c r="K79" s="1"/>
      <c r="L79" s="1"/>
      <c r="M79" s="6"/>
      <c r="N79" s="1"/>
      <c r="O79" s="1"/>
      <c r="P79" s="1"/>
    </row>
    <row r="80" spans="1:66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4"/>
      <c r="K80" s="1"/>
      <c r="L80" s="1"/>
      <c r="M80" s="6"/>
      <c r="N80" s="1"/>
      <c r="O80" s="1"/>
      <c r="P80" s="1"/>
    </row>
    <row r="81" spans="1:16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4"/>
      <c r="K81" s="1"/>
      <c r="L81" s="1"/>
      <c r="M81" s="6"/>
      <c r="N81" s="1"/>
      <c r="O81" s="1"/>
      <c r="P81" s="1"/>
    </row>
    <row r="82" spans="1:16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4"/>
      <c r="K82" s="1"/>
      <c r="L82" s="1"/>
      <c r="M82" s="6"/>
      <c r="N82" s="1"/>
      <c r="O82" s="1"/>
      <c r="P82" s="1"/>
    </row>
    <row r="83" spans="1:16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4"/>
      <c r="K83" s="1"/>
      <c r="L83" s="1"/>
      <c r="M83" s="6"/>
      <c r="N83" s="1"/>
      <c r="O83" s="1"/>
      <c r="P83" s="1"/>
    </row>
    <row r="84" spans="1:16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4"/>
      <c r="K84" s="1"/>
      <c r="L84" s="1"/>
      <c r="M84" s="6"/>
      <c r="N84" s="1"/>
      <c r="O84" s="1"/>
      <c r="P84" s="1"/>
    </row>
    <row r="85" spans="1:16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4"/>
      <c r="K85" s="1"/>
      <c r="L85" s="1"/>
      <c r="M85" s="6"/>
      <c r="N85" s="1"/>
      <c r="O85" s="1"/>
      <c r="P85" s="1"/>
    </row>
    <row r="86" spans="1:16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4"/>
      <c r="K86" s="1"/>
      <c r="L86" s="1"/>
      <c r="M86" s="6"/>
      <c r="N86" s="1"/>
      <c r="O86" s="1"/>
      <c r="P86" s="1"/>
    </row>
    <row r="87" spans="1:16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4"/>
      <c r="K87" s="1"/>
      <c r="L87" s="1"/>
      <c r="M87" s="6"/>
      <c r="N87" s="1"/>
      <c r="O87" s="1"/>
      <c r="P87" s="1"/>
    </row>
    <row r="88" spans="1:16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4"/>
      <c r="K88" s="1"/>
      <c r="L88" s="1"/>
      <c r="M88" s="6"/>
      <c r="N88" s="1"/>
      <c r="O88" s="1"/>
      <c r="P88" s="1"/>
    </row>
    <row r="89" spans="1:16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4"/>
      <c r="K89" s="1"/>
      <c r="L89" s="1"/>
      <c r="M89" s="6"/>
      <c r="N89" s="1"/>
      <c r="O89" s="1"/>
      <c r="P89" s="1"/>
    </row>
    <row r="90" spans="1:16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4"/>
      <c r="K90" s="1"/>
      <c r="L90" s="1"/>
      <c r="M90" s="6"/>
      <c r="N90" s="1"/>
      <c r="O90" s="1"/>
      <c r="P90" s="1"/>
    </row>
    <row r="91" spans="1:16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4"/>
      <c r="K91" s="1"/>
      <c r="L91" s="1"/>
      <c r="M91" s="6"/>
      <c r="N91" s="1"/>
      <c r="O91" s="1"/>
      <c r="P91" s="1"/>
    </row>
    <row r="92" spans="1:16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4"/>
      <c r="K92" s="1"/>
      <c r="L92" s="1"/>
      <c r="M92" s="6"/>
      <c r="N92" s="1"/>
      <c r="O92" s="1"/>
      <c r="P92" s="1"/>
    </row>
    <row r="93" spans="1:16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4"/>
      <c r="K93" s="1"/>
      <c r="L93" s="1"/>
      <c r="M93" s="6"/>
      <c r="N93" s="1"/>
      <c r="O93" s="1"/>
      <c r="P93" s="1"/>
    </row>
    <row r="94" spans="1:16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4"/>
      <c r="K94" s="1"/>
      <c r="L94" s="1"/>
      <c r="M94" s="6"/>
      <c r="N94" s="1"/>
      <c r="O94" s="1"/>
      <c r="P94" s="1"/>
    </row>
    <row r="95" spans="1:16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4"/>
      <c r="K95" s="1"/>
      <c r="L95" s="1"/>
      <c r="M95" s="6"/>
      <c r="N95" s="1"/>
      <c r="O95" s="1"/>
      <c r="P95" s="1"/>
    </row>
    <row r="96" spans="1:16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4"/>
      <c r="K96" s="1"/>
      <c r="L96" s="1"/>
      <c r="M96" s="6"/>
      <c r="N96" s="1"/>
      <c r="O96" s="1"/>
      <c r="P96" s="1"/>
    </row>
    <row r="97" spans="1:16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4"/>
      <c r="K97" s="1"/>
      <c r="L97" s="1"/>
      <c r="M97" s="6"/>
      <c r="N97" s="1"/>
      <c r="O97" s="1"/>
      <c r="P97" s="1"/>
    </row>
    <row r="98" spans="1:16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4"/>
      <c r="K98" s="1"/>
      <c r="L98" s="1"/>
      <c r="M98" s="6"/>
      <c r="N98" s="1"/>
      <c r="O98" s="1"/>
      <c r="P98" s="1"/>
    </row>
    <row r="99" spans="1:16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4"/>
      <c r="K99" s="1"/>
      <c r="L99" s="1"/>
      <c r="M99" s="6"/>
      <c r="N99" s="1"/>
      <c r="O99" s="1"/>
      <c r="P99" s="1"/>
    </row>
    <row r="100" spans="1:16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4"/>
      <c r="K100" s="1"/>
      <c r="L100" s="1"/>
      <c r="M100" s="6"/>
      <c r="N100" s="1"/>
      <c r="O100" s="1"/>
      <c r="P100" s="1"/>
    </row>
    <row r="101" spans="1:16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4"/>
      <c r="K101" s="1"/>
      <c r="L101" s="1"/>
      <c r="M101" s="6"/>
      <c r="N101" s="1"/>
      <c r="O101" s="1"/>
      <c r="P101" s="1"/>
    </row>
    <row r="102" spans="1:16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4"/>
      <c r="K102" s="1"/>
      <c r="L102" s="1"/>
      <c r="M102" s="6"/>
      <c r="N102" s="1"/>
      <c r="O102" s="1"/>
      <c r="P102" s="1"/>
    </row>
    <row r="103" spans="1:16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4"/>
      <c r="K103" s="1"/>
      <c r="L103" s="1"/>
      <c r="M103" s="6"/>
      <c r="N103" s="1"/>
      <c r="O103" s="1"/>
      <c r="P103" s="1"/>
    </row>
    <row r="104" spans="1:16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4"/>
      <c r="K104" s="1"/>
      <c r="L104" s="1"/>
      <c r="M104" s="6"/>
      <c r="N104" s="1"/>
      <c r="O104" s="1"/>
      <c r="P104" s="1"/>
    </row>
    <row r="105" spans="1:16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4"/>
      <c r="K105" s="1"/>
      <c r="L105" s="1"/>
      <c r="M105" s="6"/>
      <c r="N105" s="1"/>
      <c r="O105" s="1"/>
      <c r="P105" s="1"/>
    </row>
    <row r="106" spans="1:16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4"/>
      <c r="K106" s="1"/>
      <c r="L106" s="1"/>
      <c r="M106" s="6"/>
      <c r="N106" s="1"/>
      <c r="O106" s="1"/>
      <c r="P106" s="1"/>
    </row>
    <row r="107" spans="1:16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4"/>
      <c r="K107" s="1"/>
      <c r="L107" s="1"/>
      <c r="M107" s="6"/>
      <c r="N107" s="1"/>
      <c r="O107" s="1"/>
      <c r="P107" s="1"/>
    </row>
    <row r="108" spans="1:16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4"/>
      <c r="K108" s="1"/>
      <c r="L108" s="1"/>
      <c r="M108" s="6"/>
      <c r="N108" s="1"/>
      <c r="O108" s="1"/>
      <c r="P108" s="1"/>
    </row>
    <row r="109" spans="1:16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4"/>
      <c r="K109" s="1"/>
      <c r="L109" s="1"/>
      <c r="M109" s="6"/>
      <c r="N109" s="1"/>
      <c r="O109" s="1"/>
      <c r="P109" s="1"/>
    </row>
    <row r="110" spans="1:16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4"/>
      <c r="K110" s="1"/>
      <c r="L110" s="1"/>
      <c r="M110" s="6"/>
      <c r="N110" s="1"/>
      <c r="O110" s="1"/>
      <c r="P110" s="1"/>
    </row>
    <row r="111" spans="1:16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4"/>
      <c r="K111" s="1"/>
      <c r="L111" s="1"/>
      <c r="M111" s="6"/>
      <c r="N111" s="1"/>
      <c r="O111" s="1"/>
      <c r="P111" s="1"/>
    </row>
    <row r="112" spans="1:16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4"/>
      <c r="K112" s="1"/>
      <c r="L112" s="1"/>
      <c r="M112" s="6"/>
      <c r="N112" s="1"/>
      <c r="O112" s="1"/>
      <c r="P112" s="1"/>
    </row>
    <row r="113" spans="1:16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4"/>
      <c r="K113" s="1"/>
      <c r="L113" s="1"/>
      <c r="M113" s="6"/>
      <c r="N113" s="1"/>
      <c r="O113" s="1"/>
      <c r="P113" s="1"/>
    </row>
    <row r="114" spans="1:16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4"/>
      <c r="K114" s="1"/>
      <c r="L114" s="1"/>
      <c r="M114" s="6"/>
      <c r="N114" s="1"/>
      <c r="O114" s="1"/>
      <c r="P114" s="1"/>
    </row>
    <row r="115" spans="1:16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4"/>
      <c r="K115" s="1"/>
      <c r="L115" s="1"/>
      <c r="M115" s="6"/>
      <c r="N115" s="1"/>
      <c r="O115" s="1"/>
      <c r="P115" s="1"/>
    </row>
    <row r="116" spans="1:16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4"/>
      <c r="K116" s="1"/>
      <c r="L116" s="1"/>
      <c r="M116" s="6"/>
      <c r="N116" s="1"/>
      <c r="O116" s="1"/>
      <c r="P116" s="1"/>
    </row>
    <row r="117" spans="1:16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4"/>
      <c r="K117" s="1"/>
      <c r="L117" s="1"/>
      <c r="M117" s="6"/>
      <c r="N117" s="1"/>
      <c r="O117" s="1"/>
      <c r="P117" s="1"/>
    </row>
    <row r="118" spans="1:16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4"/>
      <c r="K118" s="1"/>
      <c r="L118" s="1"/>
      <c r="M118" s="6"/>
      <c r="N118" s="1"/>
      <c r="O118" s="1"/>
      <c r="P118" s="1"/>
    </row>
    <row r="119" spans="1:16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4"/>
      <c r="K119" s="1"/>
      <c r="L119" s="1"/>
      <c r="M119" s="6"/>
      <c r="N119" s="1"/>
      <c r="O119" s="1"/>
      <c r="P119" s="1"/>
    </row>
    <row r="120" spans="1:16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4"/>
      <c r="K120" s="1"/>
      <c r="L120" s="1"/>
      <c r="M120" s="6"/>
      <c r="N120" s="1"/>
      <c r="O120" s="1"/>
      <c r="P120" s="1"/>
    </row>
    <row r="121" spans="1:16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4"/>
      <c r="K121" s="1"/>
      <c r="L121" s="1"/>
      <c r="M121" s="6"/>
      <c r="N121" s="1"/>
      <c r="O121" s="1"/>
      <c r="P121" s="1"/>
    </row>
    <row r="122" spans="1:16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4"/>
      <c r="K122" s="1"/>
      <c r="L122" s="1"/>
      <c r="M122" s="6"/>
      <c r="N122" s="1"/>
      <c r="O122" s="1"/>
      <c r="P122" s="1"/>
    </row>
    <row r="123" spans="1:16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4"/>
      <c r="K123" s="1"/>
      <c r="L123" s="1"/>
      <c r="M123" s="6"/>
      <c r="N123" s="1"/>
      <c r="O123" s="1"/>
      <c r="P123" s="1"/>
    </row>
    <row r="124" spans="1:16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4"/>
      <c r="K124" s="1"/>
      <c r="L124" s="1"/>
      <c r="M124" s="6"/>
      <c r="N124" s="1"/>
      <c r="O124" s="1"/>
      <c r="P124" s="1"/>
    </row>
    <row r="125" spans="1:16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4"/>
      <c r="K125" s="1"/>
      <c r="L125" s="1"/>
      <c r="M125" s="6"/>
      <c r="N125" s="1"/>
      <c r="O125" s="1"/>
      <c r="P125" s="1"/>
    </row>
    <row r="126" spans="1:16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4"/>
      <c r="K126" s="1"/>
      <c r="L126" s="1"/>
      <c r="M126" s="6"/>
      <c r="N126" s="1"/>
      <c r="O126" s="1"/>
      <c r="P126" s="1"/>
    </row>
    <row r="127" spans="1:16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4"/>
      <c r="K127" s="1"/>
      <c r="L127" s="1"/>
      <c r="M127" s="6"/>
      <c r="N127" s="1"/>
      <c r="O127" s="1"/>
      <c r="P127" s="1"/>
    </row>
    <row r="128" spans="1:16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4"/>
      <c r="K128" s="1"/>
      <c r="L128" s="1"/>
      <c r="M128" s="6"/>
      <c r="N128" s="1"/>
      <c r="O128" s="1"/>
      <c r="P128" s="1"/>
    </row>
    <row r="129" spans="1:16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4"/>
      <c r="K129" s="1"/>
      <c r="L129" s="1"/>
      <c r="M129" s="6"/>
      <c r="N129" s="1"/>
      <c r="O129" s="1"/>
      <c r="P129" s="1"/>
    </row>
    <row r="130" spans="1:16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4"/>
      <c r="K130" s="1"/>
      <c r="L130" s="1"/>
      <c r="M130" s="6"/>
      <c r="N130" s="1"/>
      <c r="O130" s="1"/>
      <c r="P130" s="1"/>
    </row>
    <row r="131" spans="1:16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4"/>
      <c r="K131" s="1"/>
      <c r="L131" s="1"/>
      <c r="M131" s="6"/>
      <c r="N131" s="1"/>
      <c r="O131" s="1"/>
      <c r="P131" s="1"/>
    </row>
    <row r="132" spans="1:16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4"/>
      <c r="K132" s="1"/>
      <c r="L132" s="1"/>
      <c r="M132" s="6"/>
      <c r="N132" s="1"/>
      <c r="O132" s="1"/>
      <c r="P132" s="1"/>
    </row>
    <row r="133" spans="1:16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4"/>
      <c r="K133" s="1"/>
      <c r="L133" s="1"/>
      <c r="M133" s="6"/>
      <c r="N133" s="1"/>
      <c r="O133" s="1"/>
      <c r="P133" s="1"/>
    </row>
    <row r="134" spans="1:16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4"/>
      <c r="K134" s="1"/>
      <c r="L134" s="1"/>
      <c r="M134" s="6"/>
      <c r="N134" s="1"/>
      <c r="O134" s="1"/>
      <c r="P134" s="1"/>
    </row>
    <row r="135" spans="1:16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4"/>
      <c r="K135" s="1"/>
      <c r="L135" s="1"/>
      <c r="M135" s="6"/>
      <c r="N135" s="1"/>
      <c r="O135" s="1"/>
      <c r="P135" s="1"/>
    </row>
    <row r="136" spans="1:16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4"/>
      <c r="K136" s="1"/>
      <c r="L136" s="1"/>
      <c r="M136" s="6"/>
      <c r="N136" s="1"/>
      <c r="O136" s="1"/>
      <c r="P136" s="1"/>
    </row>
    <row r="137" spans="1:16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4"/>
      <c r="K137" s="1"/>
      <c r="L137" s="1"/>
      <c r="M137" s="6"/>
      <c r="N137" s="1"/>
      <c r="O137" s="1"/>
      <c r="P137" s="1"/>
    </row>
    <row r="138" spans="1:16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4"/>
      <c r="K138" s="1"/>
      <c r="L138" s="1"/>
      <c r="M138" s="6"/>
      <c r="N138" s="1"/>
      <c r="O138" s="1"/>
      <c r="P138" s="1"/>
    </row>
    <row r="139" spans="1:16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4"/>
      <c r="K139" s="1"/>
      <c r="L139" s="1"/>
      <c r="M139" s="6"/>
      <c r="N139" s="1"/>
      <c r="O139" s="1"/>
      <c r="P139" s="1"/>
    </row>
    <row r="140" spans="1:16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4"/>
      <c r="K140" s="1"/>
      <c r="L140" s="1"/>
      <c r="M140" s="6"/>
      <c r="N140" s="1"/>
      <c r="O140" s="1"/>
      <c r="P140" s="1"/>
    </row>
    <row r="141" spans="1:16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4"/>
      <c r="K141" s="1"/>
      <c r="L141" s="1"/>
      <c r="M141" s="6"/>
      <c r="N141" s="1"/>
      <c r="O141" s="1"/>
      <c r="P141" s="1"/>
    </row>
    <row r="142" spans="1:16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4"/>
      <c r="K142" s="1"/>
      <c r="L142" s="1"/>
      <c r="M142" s="6"/>
      <c r="N142" s="1"/>
      <c r="O142" s="1"/>
      <c r="P142" s="1"/>
    </row>
    <row r="143" spans="1:16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4"/>
      <c r="K143" s="1"/>
      <c r="L143" s="1"/>
      <c r="M143" s="6"/>
      <c r="N143" s="1"/>
      <c r="O143" s="1"/>
      <c r="P143" s="1"/>
    </row>
    <row r="144" spans="1:16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4"/>
      <c r="K144" s="1"/>
      <c r="L144" s="1"/>
      <c r="M144" s="6"/>
      <c r="N144" s="1"/>
      <c r="O144" s="1"/>
      <c r="P144" s="1"/>
    </row>
    <row r="145" spans="1:16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4"/>
      <c r="K145" s="1"/>
      <c r="L145" s="1"/>
      <c r="M145" s="6"/>
      <c r="N145" s="1"/>
      <c r="O145" s="1"/>
      <c r="P145" s="1"/>
    </row>
    <row r="146" spans="1:16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4"/>
      <c r="K146" s="1"/>
      <c r="L146" s="1"/>
      <c r="M146" s="6"/>
      <c r="N146" s="1"/>
      <c r="O146" s="1"/>
      <c r="P146" s="1"/>
    </row>
    <row r="147" spans="1:16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4"/>
      <c r="K147" s="1"/>
      <c r="L147" s="1"/>
      <c r="M147" s="6"/>
      <c r="N147" s="1"/>
      <c r="O147" s="1"/>
      <c r="P147" s="1"/>
    </row>
    <row r="148" spans="1:16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4"/>
      <c r="K148" s="1"/>
      <c r="L148" s="1"/>
      <c r="M148" s="6"/>
      <c r="N148" s="1"/>
      <c r="O148" s="1"/>
      <c r="P148" s="1"/>
    </row>
    <row r="149" spans="1:16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4"/>
      <c r="K149" s="1"/>
      <c r="L149" s="1"/>
      <c r="M149" s="6"/>
      <c r="N149" s="1"/>
      <c r="O149" s="1"/>
      <c r="P149" s="1"/>
    </row>
    <row r="150" spans="1:16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4"/>
      <c r="K150" s="1"/>
      <c r="L150" s="1"/>
      <c r="M150" s="6"/>
      <c r="N150" s="1"/>
      <c r="O150" s="1"/>
      <c r="P150" s="1"/>
    </row>
    <row r="151" spans="1:16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4"/>
      <c r="K151" s="1"/>
      <c r="L151" s="1"/>
      <c r="M151" s="6"/>
      <c r="N151" s="1"/>
      <c r="O151" s="1"/>
      <c r="P151" s="1"/>
    </row>
    <row r="152" spans="1:16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4"/>
      <c r="K152" s="1"/>
      <c r="L152" s="1"/>
      <c r="M152" s="6"/>
      <c r="N152" s="1"/>
      <c r="O152" s="1"/>
      <c r="P152" s="1"/>
    </row>
    <row r="153" spans="1:16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4"/>
      <c r="K153" s="1"/>
      <c r="L153" s="1"/>
      <c r="M153" s="6"/>
      <c r="N153" s="1"/>
      <c r="O153" s="1"/>
      <c r="P153" s="1"/>
    </row>
    <row r="154" spans="1:16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4"/>
      <c r="K154" s="1"/>
      <c r="L154" s="1"/>
      <c r="M154" s="6"/>
      <c r="N154" s="1"/>
      <c r="O154" s="1"/>
      <c r="P154" s="1"/>
    </row>
    <row r="155" spans="1:16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4"/>
      <c r="K155" s="1"/>
      <c r="L155" s="1"/>
      <c r="M155" s="6"/>
      <c r="N155" s="1"/>
      <c r="O155" s="1"/>
      <c r="P155" s="1"/>
    </row>
    <row r="156" spans="1:16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4"/>
      <c r="K156" s="1"/>
      <c r="L156" s="1"/>
      <c r="M156" s="6"/>
      <c r="N156" s="1"/>
      <c r="O156" s="1"/>
      <c r="P156" s="1"/>
    </row>
    <row r="157" spans="1:16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4"/>
      <c r="K157" s="1"/>
      <c r="L157" s="1"/>
      <c r="M157" s="6"/>
      <c r="N157" s="1"/>
      <c r="O157" s="1"/>
      <c r="P157" s="1"/>
    </row>
    <row r="158" spans="1:16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4"/>
      <c r="K158" s="1"/>
      <c r="L158" s="1"/>
      <c r="M158" s="6"/>
      <c r="N158" s="1"/>
      <c r="O158" s="1"/>
      <c r="P158" s="1"/>
    </row>
    <row r="159" spans="1:16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4"/>
      <c r="K159" s="1"/>
      <c r="L159" s="1"/>
      <c r="M159" s="6"/>
      <c r="N159" s="1"/>
      <c r="O159" s="1"/>
      <c r="P159" s="1"/>
    </row>
    <row r="160" spans="1:16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4"/>
      <c r="K160" s="1"/>
      <c r="L160" s="1"/>
      <c r="M160" s="6"/>
      <c r="N160" s="1"/>
      <c r="O160" s="1"/>
      <c r="P160" s="1"/>
    </row>
    <row r="161" spans="1:16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4"/>
      <c r="K161" s="1"/>
      <c r="L161" s="1"/>
      <c r="M161" s="6"/>
      <c r="N161" s="1"/>
      <c r="O161" s="1"/>
      <c r="P161" s="1"/>
    </row>
    <row r="162" spans="1:16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4"/>
      <c r="K162" s="1"/>
      <c r="L162" s="1"/>
      <c r="M162" s="6"/>
      <c r="N162" s="1"/>
      <c r="O162" s="1"/>
      <c r="P162" s="1"/>
    </row>
    <row r="163" spans="1:16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4"/>
      <c r="K163" s="1"/>
      <c r="L163" s="1"/>
      <c r="M163" s="6"/>
      <c r="N163" s="1"/>
      <c r="O163" s="1"/>
      <c r="P163" s="1"/>
    </row>
    <row r="164" spans="1:16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4"/>
      <c r="K164" s="1"/>
      <c r="L164" s="1"/>
      <c r="M164" s="6"/>
      <c r="N164" s="1"/>
      <c r="O164" s="1"/>
      <c r="P164" s="1"/>
    </row>
    <row r="165" spans="1:16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4"/>
      <c r="K165" s="1"/>
      <c r="L165" s="1"/>
      <c r="M165" s="6"/>
      <c r="N165" s="1"/>
      <c r="O165" s="1"/>
      <c r="P165" s="1"/>
    </row>
    <row r="166" spans="1:16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4"/>
      <c r="K166" s="1"/>
      <c r="L166" s="1"/>
      <c r="M166" s="6"/>
      <c r="N166" s="1"/>
      <c r="O166" s="1"/>
      <c r="P166" s="1"/>
    </row>
    <row r="167" spans="1:16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4"/>
      <c r="K167" s="1"/>
      <c r="L167" s="1"/>
      <c r="M167" s="6"/>
      <c r="N167" s="1"/>
      <c r="O167" s="1"/>
      <c r="P167" s="1"/>
    </row>
    <row r="168" spans="1:16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4"/>
      <c r="K168" s="1"/>
      <c r="L168" s="1"/>
      <c r="M168" s="6"/>
      <c r="N168" s="1"/>
      <c r="O168" s="1"/>
      <c r="P168" s="1"/>
    </row>
    <row r="169" spans="1:16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4"/>
      <c r="K169" s="1"/>
      <c r="L169" s="1"/>
      <c r="M169" s="6"/>
      <c r="N169" s="1"/>
      <c r="O169" s="1"/>
      <c r="P169" s="1"/>
    </row>
    <row r="170" spans="1:16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4"/>
      <c r="K170" s="1"/>
      <c r="L170" s="1"/>
      <c r="M170" s="6"/>
      <c r="N170" s="1"/>
      <c r="O170" s="1"/>
      <c r="P170" s="1"/>
    </row>
    <row r="171" spans="1:16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4"/>
      <c r="K171" s="1"/>
      <c r="L171" s="1"/>
      <c r="M171" s="6"/>
      <c r="N171" s="1"/>
      <c r="O171" s="1"/>
      <c r="P171" s="1"/>
    </row>
    <row r="172" spans="1:16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1"/>
      <c r="L172" s="1"/>
      <c r="M172" s="6"/>
      <c r="N172" s="1"/>
      <c r="O172" s="1"/>
      <c r="P172" s="1"/>
    </row>
    <row r="173" spans="1:16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4"/>
      <c r="K173" s="1"/>
      <c r="L173" s="1"/>
      <c r="M173" s="6"/>
      <c r="N173" s="1"/>
      <c r="O173" s="1"/>
      <c r="P173" s="1"/>
    </row>
    <row r="174" spans="1:16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4"/>
      <c r="K174" s="1"/>
      <c r="L174" s="1"/>
      <c r="M174" s="6"/>
      <c r="N174" s="1"/>
      <c r="O174" s="1"/>
      <c r="P174" s="1"/>
    </row>
    <row r="175" spans="1:16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4"/>
      <c r="K175" s="1"/>
      <c r="L175" s="1"/>
      <c r="M175" s="6"/>
      <c r="N175" s="1"/>
      <c r="O175" s="1"/>
      <c r="P175" s="1"/>
    </row>
    <row r="176" spans="1:16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1"/>
      <c r="L176" s="1"/>
      <c r="M176" s="6"/>
      <c r="N176" s="1"/>
      <c r="O176" s="1"/>
      <c r="P176" s="1"/>
    </row>
    <row r="177" spans="1:16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4"/>
      <c r="K177" s="1"/>
      <c r="L177" s="1"/>
      <c r="M177" s="6"/>
      <c r="N177" s="1"/>
      <c r="O177" s="1"/>
      <c r="P177" s="1"/>
    </row>
    <row r="178" spans="1:16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4"/>
      <c r="K178" s="1"/>
      <c r="L178" s="1"/>
      <c r="M178" s="6"/>
      <c r="N178" s="1"/>
      <c r="O178" s="1"/>
      <c r="P178" s="1"/>
    </row>
    <row r="179" spans="1:16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4"/>
      <c r="K179" s="1"/>
      <c r="L179" s="1"/>
      <c r="M179" s="6"/>
      <c r="N179" s="1"/>
      <c r="O179" s="1"/>
      <c r="P179" s="1"/>
    </row>
    <row r="180" spans="1:16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1"/>
      <c r="L180" s="1"/>
      <c r="M180" s="6"/>
      <c r="N180" s="1"/>
      <c r="O180" s="1"/>
      <c r="P180" s="1"/>
    </row>
    <row r="181" spans="1:16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4"/>
      <c r="K181" s="1"/>
      <c r="L181" s="1"/>
      <c r="M181" s="6"/>
      <c r="N181" s="1"/>
      <c r="O181" s="1"/>
      <c r="P181" s="1"/>
    </row>
    <row r="182" spans="1:16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1"/>
      <c r="L182" s="1"/>
      <c r="M182" s="6"/>
      <c r="N182" s="1"/>
      <c r="O182" s="1"/>
      <c r="P182" s="1"/>
    </row>
    <row r="183" spans="1:16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4"/>
      <c r="K183" s="1"/>
      <c r="L183" s="1"/>
      <c r="M183" s="6"/>
      <c r="N183" s="1"/>
      <c r="O183" s="1"/>
      <c r="P183" s="1"/>
    </row>
    <row r="184" spans="1:16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4"/>
      <c r="K184" s="1"/>
      <c r="L184" s="1"/>
      <c r="M184" s="6"/>
      <c r="N184" s="1"/>
      <c r="O184" s="1"/>
      <c r="P184" s="1"/>
    </row>
    <row r="185" spans="1:16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4"/>
      <c r="K185" s="1"/>
      <c r="L185" s="1"/>
      <c r="M185" s="6"/>
      <c r="N185" s="1"/>
      <c r="O185" s="1"/>
      <c r="P185" s="1"/>
    </row>
    <row r="186" spans="1:16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4"/>
      <c r="K186" s="1"/>
      <c r="L186" s="1"/>
      <c r="M186" s="6"/>
      <c r="N186" s="1"/>
      <c r="O186" s="1"/>
      <c r="P186" s="1"/>
    </row>
    <row r="187" spans="1:16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4"/>
      <c r="K187" s="1"/>
      <c r="L187" s="1"/>
      <c r="M187" s="6"/>
      <c r="N187" s="1"/>
      <c r="O187" s="1"/>
      <c r="P187" s="1"/>
    </row>
    <row r="188" spans="1:16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4"/>
      <c r="K188" s="1"/>
      <c r="L188" s="1"/>
      <c r="M188" s="6"/>
      <c r="N188" s="1"/>
      <c r="O188" s="1"/>
      <c r="P188" s="1"/>
    </row>
    <row r="189" spans="1:16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4"/>
      <c r="K189" s="1"/>
      <c r="L189" s="1"/>
      <c r="M189" s="6"/>
      <c r="N189" s="1"/>
      <c r="O189" s="1"/>
      <c r="P189" s="1"/>
    </row>
    <row r="190" spans="1:16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4"/>
      <c r="K190" s="1"/>
      <c r="L190" s="1"/>
      <c r="M190" s="6"/>
      <c r="N190" s="1"/>
      <c r="O190" s="1"/>
      <c r="P190" s="1"/>
    </row>
    <row r="191" spans="1:16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4"/>
      <c r="K191" s="1"/>
      <c r="L191" s="1"/>
      <c r="M191" s="6"/>
      <c r="N191" s="1"/>
      <c r="O191" s="1"/>
      <c r="P191" s="1"/>
    </row>
    <row r="192" spans="1:16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4"/>
      <c r="K192" s="1"/>
      <c r="L192" s="1"/>
      <c r="M192" s="6"/>
      <c r="N192" s="1"/>
      <c r="O192" s="1"/>
      <c r="P192" s="1"/>
    </row>
    <row r="193" spans="1:16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4"/>
      <c r="K193" s="1"/>
      <c r="L193" s="1"/>
      <c r="M193" s="6"/>
      <c r="N193" s="1"/>
      <c r="O193" s="1"/>
      <c r="P193" s="1"/>
    </row>
    <row r="194" spans="1:16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4"/>
      <c r="K194" s="1"/>
      <c r="L194" s="1"/>
      <c r="M194" s="6"/>
      <c r="N194" s="1"/>
      <c r="O194" s="1"/>
      <c r="P194" s="1"/>
    </row>
    <row r="195" spans="1:16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4"/>
      <c r="K195" s="1"/>
      <c r="L195" s="1"/>
      <c r="M195" s="6"/>
      <c r="N195" s="1"/>
      <c r="O195" s="1"/>
      <c r="P195" s="1"/>
    </row>
    <row r="196" spans="1:16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4"/>
      <c r="K196" s="1"/>
      <c r="L196" s="1"/>
      <c r="M196" s="6"/>
      <c r="N196" s="1"/>
      <c r="O196" s="1"/>
      <c r="P196" s="1"/>
    </row>
    <row r="197" spans="1:16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4"/>
      <c r="K197" s="1"/>
      <c r="L197" s="1"/>
      <c r="M197" s="6"/>
      <c r="N197" s="1"/>
      <c r="O197" s="1"/>
      <c r="P197" s="1"/>
    </row>
    <row r="198" spans="1:16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4"/>
      <c r="K198" s="1"/>
      <c r="L198" s="1"/>
      <c r="M198" s="6"/>
      <c r="N198" s="1"/>
      <c r="O198" s="1"/>
      <c r="P198" s="1"/>
    </row>
    <row r="199" spans="1:16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4"/>
      <c r="K199" s="1"/>
      <c r="L199" s="1"/>
      <c r="M199" s="6"/>
      <c r="N199" s="1"/>
      <c r="O199" s="1"/>
      <c r="P199" s="1"/>
    </row>
    <row r="200" spans="1:16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4"/>
      <c r="K200" s="1"/>
      <c r="L200" s="1"/>
      <c r="M200" s="6"/>
      <c r="N200" s="1"/>
      <c r="O200" s="1"/>
      <c r="P200" s="1"/>
    </row>
    <row r="201" spans="1:16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4"/>
      <c r="K201" s="1"/>
      <c r="L201" s="1"/>
      <c r="M201" s="6"/>
      <c r="N201" s="1"/>
      <c r="O201" s="1"/>
      <c r="P201" s="1"/>
    </row>
    <row r="202" spans="1:16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4"/>
      <c r="K202" s="1"/>
      <c r="L202" s="1"/>
      <c r="M202" s="6"/>
      <c r="N202" s="1"/>
      <c r="O202" s="1"/>
      <c r="P202" s="1"/>
    </row>
    <row r="203" spans="1:16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4"/>
      <c r="K203" s="1"/>
      <c r="L203" s="1"/>
      <c r="M203" s="6"/>
      <c r="N203" s="1"/>
      <c r="O203" s="1"/>
      <c r="P203" s="1"/>
    </row>
    <row r="204" spans="1:16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4"/>
      <c r="K204" s="1"/>
      <c r="L204" s="1"/>
      <c r="M204" s="6"/>
      <c r="N204" s="1"/>
      <c r="O204" s="1"/>
      <c r="P204" s="1"/>
    </row>
    <row r="205" spans="1:16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4"/>
      <c r="K205" s="1"/>
      <c r="L205" s="1"/>
      <c r="M205" s="6"/>
      <c r="N205" s="1"/>
      <c r="O205" s="1"/>
      <c r="P205" s="1"/>
    </row>
    <row r="206" spans="1:16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4"/>
      <c r="K206" s="1"/>
      <c r="L206" s="1"/>
      <c r="M206" s="6"/>
      <c r="N206" s="1"/>
      <c r="O206" s="1"/>
      <c r="P206" s="1"/>
    </row>
    <row r="207" spans="1:16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4"/>
      <c r="K207" s="1"/>
      <c r="L207" s="1"/>
      <c r="M207" s="6"/>
      <c r="N207" s="1"/>
      <c r="O207" s="1"/>
      <c r="P207" s="1"/>
    </row>
    <row r="208" spans="1:16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4"/>
      <c r="K208" s="1"/>
      <c r="L208" s="1"/>
      <c r="M208" s="6"/>
      <c r="N208" s="1"/>
      <c r="O208" s="1"/>
      <c r="P208" s="1"/>
    </row>
    <row r="209" spans="1:16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4"/>
      <c r="K209" s="1"/>
      <c r="L209" s="1"/>
      <c r="M209" s="6"/>
      <c r="N209" s="1"/>
      <c r="O209" s="1"/>
      <c r="P209" s="1"/>
    </row>
    <row r="210" spans="1:16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4"/>
      <c r="K210" s="1"/>
      <c r="L210" s="1"/>
      <c r="M210" s="6"/>
      <c r="N210" s="1"/>
      <c r="O210" s="1"/>
      <c r="P210" s="1"/>
    </row>
    <row r="211" spans="1:16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4"/>
      <c r="K211" s="1"/>
      <c r="L211" s="1"/>
      <c r="M211" s="6"/>
      <c r="N211" s="1"/>
      <c r="O211" s="1"/>
      <c r="P211" s="1"/>
    </row>
    <row r="212" spans="1:16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4"/>
      <c r="K212" s="1"/>
      <c r="L212" s="1"/>
      <c r="M212" s="6"/>
      <c r="N212" s="1"/>
      <c r="O212" s="1"/>
      <c r="P212" s="1"/>
    </row>
    <row r="213" spans="1:16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4"/>
      <c r="K213" s="1"/>
      <c r="L213" s="1"/>
      <c r="M213" s="6"/>
      <c r="N213" s="1"/>
      <c r="O213" s="1"/>
      <c r="P213" s="1"/>
    </row>
    <row r="214" spans="1:16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4"/>
      <c r="K214" s="1"/>
      <c r="L214" s="1"/>
      <c r="M214" s="6"/>
      <c r="N214" s="1"/>
      <c r="O214" s="1"/>
      <c r="P214" s="1"/>
    </row>
    <row r="215" spans="1:16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4"/>
      <c r="K215" s="1"/>
      <c r="L215" s="1"/>
      <c r="M215" s="6"/>
      <c r="N215" s="1"/>
      <c r="O215" s="1"/>
      <c r="P215" s="1"/>
    </row>
    <row r="216" spans="1:16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4"/>
      <c r="K216" s="1"/>
      <c r="L216" s="1"/>
      <c r="M216" s="6"/>
      <c r="N216" s="1"/>
      <c r="O216" s="1"/>
      <c r="P216" s="1"/>
    </row>
    <row r="217" spans="1:16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4"/>
      <c r="K217" s="1"/>
      <c r="L217" s="1"/>
      <c r="M217" s="6"/>
      <c r="N217" s="1"/>
      <c r="O217" s="1"/>
      <c r="P217" s="1"/>
    </row>
    <row r="218" spans="1:16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4"/>
      <c r="K218" s="1"/>
      <c r="L218" s="1"/>
      <c r="M218" s="6"/>
      <c r="N218" s="1"/>
      <c r="O218" s="1"/>
      <c r="P218" s="1"/>
    </row>
    <row r="219" spans="1:16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4"/>
      <c r="K219" s="1"/>
      <c r="L219" s="1"/>
      <c r="M219" s="6"/>
      <c r="N219" s="1"/>
      <c r="O219" s="1"/>
      <c r="P219" s="1"/>
    </row>
    <row r="220" spans="1:16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4"/>
      <c r="K220" s="1"/>
      <c r="L220" s="1"/>
      <c r="M220" s="6"/>
      <c r="N220" s="1"/>
      <c r="O220" s="1"/>
      <c r="P220" s="1"/>
    </row>
    <row r="221" spans="1:16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4"/>
      <c r="K221" s="1"/>
      <c r="L221" s="1"/>
      <c r="M221" s="6"/>
      <c r="N221" s="1"/>
      <c r="O221" s="1"/>
      <c r="P221" s="1"/>
    </row>
    <row r="222" spans="1:16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4"/>
      <c r="K222" s="1"/>
      <c r="L222" s="1"/>
      <c r="M222" s="6"/>
      <c r="N222" s="1"/>
      <c r="O222" s="1"/>
      <c r="P222" s="1"/>
    </row>
    <row r="223" spans="1:16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4"/>
      <c r="K223" s="1"/>
      <c r="L223" s="1"/>
      <c r="M223" s="6"/>
      <c r="N223" s="1"/>
      <c r="O223" s="1"/>
      <c r="P223" s="1"/>
    </row>
    <row r="224" spans="1:16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4"/>
      <c r="K224" s="1"/>
      <c r="L224" s="1"/>
      <c r="M224" s="6"/>
      <c r="N224" s="1"/>
      <c r="O224" s="1"/>
      <c r="P224" s="1"/>
    </row>
    <row r="225" spans="1:16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4"/>
      <c r="K225" s="1"/>
      <c r="L225" s="1"/>
      <c r="M225" s="6"/>
      <c r="N225" s="1"/>
      <c r="O225" s="1"/>
      <c r="P225" s="1"/>
    </row>
    <row r="226" spans="1:16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4"/>
      <c r="K226" s="1"/>
      <c r="L226" s="1"/>
      <c r="M226" s="6"/>
      <c r="N226" s="1"/>
      <c r="O226" s="1"/>
      <c r="P226" s="1"/>
    </row>
    <row r="227" spans="1:16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4"/>
      <c r="K227" s="1"/>
      <c r="L227" s="1"/>
      <c r="M227" s="6"/>
      <c r="N227" s="1"/>
      <c r="O227" s="1"/>
      <c r="P227" s="1"/>
    </row>
    <row r="228" spans="1:16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4"/>
      <c r="K228" s="1"/>
      <c r="L228" s="1"/>
      <c r="M228" s="6"/>
      <c r="N228" s="1"/>
      <c r="O228" s="1"/>
      <c r="P228" s="1"/>
    </row>
    <row r="229" spans="1:16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4"/>
      <c r="K229" s="1"/>
      <c r="L229" s="1"/>
      <c r="M229" s="6"/>
      <c r="N229" s="1"/>
      <c r="O229" s="1"/>
      <c r="P229" s="1"/>
    </row>
    <row r="230" spans="1:16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4"/>
      <c r="K230" s="1"/>
      <c r="L230" s="1"/>
      <c r="M230" s="6"/>
      <c r="N230" s="1"/>
      <c r="O230" s="1"/>
      <c r="P230" s="1"/>
    </row>
    <row r="231" spans="1:16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4"/>
      <c r="K231" s="1"/>
      <c r="L231" s="1"/>
      <c r="M231" s="6"/>
      <c r="N231" s="1"/>
      <c r="O231" s="1"/>
      <c r="P231" s="1"/>
    </row>
    <row r="232" spans="1:16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4"/>
      <c r="K232" s="1"/>
      <c r="L232" s="1"/>
      <c r="M232" s="6"/>
      <c r="N232" s="1"/>
      <c r="O232" s="1"/>
      <c r="P232" s="1"/>
    </row>
    <row r="233" spans="1:16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4"/>
      <c r="K233" s="1"/>
      <c r="L233" s="1"/>
      <c r="M233" s="6"/>
      <c r="N233" s="1"/>
      <c r="O233" s="1"/>
      <c r="P233" s="1"/>
    </row>
    <row r="234" spans="1:16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4"/>
      <c r="K234" s="1"/>
      <c r="L234" s="1"/>
      <c r="M234" s="6"/>
      <c r="N234" s="1"/>
      <c r="O234" s="1"/>
      <c r="P234" s="1"/>
    </row>
    <row r="235" spans="1:16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4"/>
      <c r="K235" s="1"/>
      <c r="L235" s="1"/>
      <c r="M235" s="6"/>
      <c r="N235" s="1"/>
      <c r="O235" s="1"/>
      <c r="P235" s="1"/>
    </row>
    <row r="236" spans="1:16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4"/>
      <c r="K236" s="1"/>
      <c r="L236" s="1"/>
      <c r="M236" s="6"/>
      <c r="N236" s="1"/>
      <c r="O236" s="1"/>
      <c r="P236" s="1"/>
    </row>
    <row r="237" spans="1:16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4"/>
      <c r="K237" s="1"/>
      <c r="L237" s="1"/>
      <c r="M237" s="6"/>
      <c r="N237" s="1"/>
      <c r="O237" s="1"/>
      <c r="P237" s="1"/>
    </row>
    <row r="238" spans="1:16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4"/>
      <c r="K238" s="1"/>
      <c r="L238" s="1"/>
      <c r="M238" s="6"/>
      <c r="N238" s="1"/>
      <c r="O238" s="1"/>
      <c r="P238" s="1"/>
    </row>
    <row r="239" spans="1:16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4"/>
      <c r="K239" s="1"/>
      <c r="L239" s="1"/>
      <c r="M239" s="6"/>
      <c r="N239" s="1"/>
      <c r="O239" s="1"/>
      <c r="P239" s="1"/>
    </row>
    <row r="240" spans="1:16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4"/>
      <c r="K240" s="1"/>
      <c r="L240" s="1"/>
      <c r="M240" s="6"/>
      <c r="N240" s="1"/>
      <c r="O240" s="1"/>
      <c r="P240" s="1"/>
    </row>
    <row r="241" spans="1:16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4"/>
      <c r="K241" s="1"/>
      <c r="L241" s="1"/>
      <c r="M241" s="6"/>
      <c r="N241" s="1"/>
      <c r="O241" s="1"/>
      <c r="P241" s="1"/>
    </row>
    <row r="242" spans="1:1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4"/>
      <c r="K242" s="1"/>
      <c r="L242" s="1"/>
      <c r="M242" s="6"/>
      <c r="N242" s="1"/>
      <c r="O242" s="1"/>
      <c r="P242" s="1"/>
    </row>
    <row r="243" spans="1:1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4"/>
      <c r="K243" s="1"/>
      <c r="L243" s="1"/>
      <c r="M243" s="6"/>
      <c r="N243" s="1"/>
      <c r="O243" s="1"/>
      <c r="P243" s="1"/>
    </row>
    <row r="244" spans="1:1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4"/>
      <c r="K244" s="1"/>
      <c r="L244" s="1"/>
      <c r="M244" s="6"/>
      <c r="N244" s="1"/>
      <c r="O244" s="1"/>
      <c r="P244" s="1"/>
    </row>
    <row r="245" spans="1:1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4"/>
      <c r="K245" s="1"/>
      <c r="L245" s="1"/>
      <c r="M245" s="6"/>
      <c r="N245" s="1"/>
      <c r="O245" s="1"/>
      <c r="P245" s="1"/>
    </row>
    <row r="246" spans="1:1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4"/>
      <c r="K246" s="1"/>
      <c r="L246" s="1"/>
      <c r="M246" s="6"/>
      <c r="N246" s="1"/>
      <c r="O246" s="1"/>
      <c r="P246" s="1"/>
    </row>
    <row r="247" spans="1:1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4"/>
      <c r="K247" s="1"/>
      <c r="L247" s="1"/>
      <c r="M247" s="6"/>
      <c r="N247" s="1"/>
      <c r="O247" s="1"/>
      <c r="P247" s="1"/>
    </row>
    <row r="248" spans="1:1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4"/>
      <c r="K248" s="1"/>
      <c r="L248" s="1"/>
      <c r="M248" s="6"/>
      <c r="N248" s="1"/>
      <c r="O248" s="1"/>
      <c r="P248" s="1"/>
    </row>
    <row r="249" spans="1:1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4"/>
      <c r="K249" s="1"/>
      <c r="L249" s="1"/>
      <c r="M249" s="6"/>
      <c r="N249" s="1"/>
      <c r="O249" s="1"/>
      <c r="P249" s="1"/>
    </row>
    <row r="250" spans="1:1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4"/>
      <c r="K250" s="1"/>
      <c r="L250" s="1"/>
      <c r="M250" s="6"/>
      <c r="N250" s="1"/>
      <c r="O250" s="1"/>
      <c r="P250" s="1"/>
    </row>
    <row r="251" spans="1:1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4"/>
      <c r="K251" s="1"/>
      <c r="L251" s="1"/>
      <c r="M251" s="6"/>
      <c r="N251" s="1"/>
      <c r="O251" s="1"/>
      <c r="P251" s="1"/>
    </row>
    <row r="252" spans="1:1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4"/>
      <c r="K252" s="1"/>
      <c r="L252" s="1"/>
      <c r="M252" s="6"/>
      <c r="N252" s="1"/>
      <c r="O252" s="1"/>
      <c r="P252" s="1"/>
    </row>
    <row r="253" spans="1:1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4"/>
      <c r="K253" s="1"/>
      <c r="L253" s="1"/>
      <c r="M253" s="6"/>
      <c r="N253" s="1"/>
      <c r="O253" s="1"/>
      <c r="P253" s="1"/>
    </row>
    <row r="254" spans="1:1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4"/>
      <c r="K254" s="1"/>
      <c r="L254" s="1"/>
      <c r="M254" s="6"/>
      <c r="N254" s="1"/>
      <c r="O254" s="1"/>
      <c r="P254" s="1"/>
    </row>
    <row r="255" spans="1:1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4"/>
      <c r="K255" s="1"/>
      <c r="L255" s="1"/>
      <c r="M255" s="6"/>
      <c r="N255" s="1"/>
      <c r="O255" s="1"/>
      <c r="P255" s="1"/>
    </row>
    <row r="256" spans="1:1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4"/>
      <c r="K256" s="1"/>
      <c r="L256" s="1"/>
      <c r="M256" s="6"/>
      <c r="N256" s="1"/>
      <c r="O256" s="1"/>
      <c r="P256" s="1"/>
    </row>
    <row r="257" spans="1:1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4"/>
      <c r="K257" s="1"/>
      <c r="L257" s="1"/>
      <c r="M257" s="6"/>
      <c r="N257" s="1"/>
      <c r="O257" s="1"/>
      <c r="P257" s="1"/>
    </row>
    <row r="258" spans="1:1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4"/>
      <c r="K258" s="1"/>
      <c r="L258" s="1"/>
      <c r="M258" s="6"/>
      <c r="N258" s="1"/>
      <c r="O258" s="1"/>
      <c r="P258" s="1"/>
    </row>
    <row r="259" spans="1:1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4"/>
      <c r="K259" s="1"/>
      <c r="L259" s="1"/>
      <c r="M259" s="6"/>
      <c r="N259" s="1"/>
      <c r="O259" s="1"/>
      <c r="P259" s="1"/>
    </row>
    <row r="260" spans="1:1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4"/>
      <c r="K260" s="1"/>
      <c r="L260" s="1"/>
      <c r="M260" s="6"/>
      <c r="N260" s="1"/>
      <c r="O260" s="1"/>
      <c r="P260" s="1"/>
    </row>
    <row r="261" spans="1:1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4"/>
      <c r="K261" s="1"/>
      <c r="L261" s="1"/>
      <c r="M261" s="6"/>
      <c r="N261" s="1"/>
      <c r="O261" s="1"/>
      <c r="P261" s="1"/>
    </row>
    <row r="262" spans="1:1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4"/>
      <c r="K262" s="1"/>
      <c r="L262" s="1"/>
      <c r="M262" s="6"/>
      <c r="N262" s="1"/>
      <c r="O262" s="1"/>
      <c r="P262" s="1"/>
    </row>
    <row r="263" spans="1:1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4"/>
      <c r="K263" s="1"/>
      <c r="L263" s="1"/>
      <c r="M263" s="6"/>
      <c r="N263" s="1"/>
      <c r="O263" s="1"/>
      <c r="P263" s="1"/>
    </row>
    <row r="264" spans="1:1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4"/>
      <c r="K264" s="1"/>
      <c r="L264" s="1"/>
      <c r="M264" s="6"/>
      <c r="N264" s="1"/>
      <c r="O264" s="1"/>
      <c r="P264" s="1"/>
    </row>
    <row r="265" spans="1:1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4"/>
      <c r="K265" s="1"/>
      <c r="L265" s="1"/>
      <c r="M265" s="6"/>
      <c r="N265" s="1"/>
      <c r="O265" s="1"/>
      <c r="P265" s="1"/>
    </row>
    <row r="266" spans="1:1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4"/>
      <c r="K266" s="1"/>
      <c r="L266" s="1"/>
      <c r="M266" s="6"/>
      <c r="N266" s="1"/>
      <c r="O266" s="1"/>
      <c r="P266" s="1"/>
    </row>
    <row r="267" spans="1:1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4"/>
      <c r="K267" s="1"/>
      <c r="L267" s="1"/>
      <c r="M267" s="6"/>
      <c r="N267" s="1"/>
      <c r="O267" s="1"/>
      <c r="P267" s="1"/>
    </row>
    <row r="268" spans="1:1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4"/>
      <c r="K268" s="1"/>
      <c r="L268" s="1"/>
      <c r="M268" s="6"/>
      <c r="N268" s="1"/>
      <c r="O268" s="1"/>
      <c r="P268" s="1"/>
    </row>
    <row r="269" spans="1:1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4"/>
      <c r="K269" s="1"/>
      <c r="L269" s="1"/>
      <c r="M269" s="6"/>
      <c r="N269" s="1"/>
      <c r="O269" s="1"/>
      <c r="P269" s="1"/>
    </row>
    <row r="270" spans="1:1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4"/>
      <c r="K270" s="1"/>
      <c r="L270" s="1"/>
      <c r="M270" s="6"/>
      <c r="N270" s="1"/>
      <c r="O270" s="1"/>
      <c r="P270" s="1"/>
    </row>
    <row r="271" spans="1:1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4"/>
      <c r="K271" s="1"/>
      <c r="L271" s="1"/>
      <c r="M271" s="6"/>
      <c r="N271" s="1"/>
      <c r="O271" s="1"/>
      <c r="P271" s="1"/>
    </row>
    <row r="272" spans="1:1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4"/>
      <c r="K272" s="1"/>
      <c r="L272" s="1"/>
      <c r="M272" s="6"/>
      <c r="N272" s="1"/>
      <c r="O272" s="1"/>
      <c r="P272" s="1"/>
    </row>
    <row r="273" spans="1:1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4"/>
      <c r="K273" s="1"/>
      <c r="L273" s="1"/>
      <c r="M273" s="6"/>
      <c r="N273" s="1"/>
      <c r="O273" s="1"/>
      <c r="P273" s="1"/>
    </row>
    <row r="274" spans="1:1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4"/>
      <c r="K274" s="1"/>
      <c r="L274" s="1"/>
      <c r="M274" s="6"/>
      <c r="N274" s="1"/>
      <c r="O274" s="1"/>
      <c r="P274" s="1"/>
    </row>
    <row r="275" spans="1:1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4"/>
      <c r="K275" s="1"/>
      <c r="L275" s="1"/>
      <c r="M275" s="6"/>
      <c r="N275" s="1"/>
      <c r="O275" s="1"/>
      <c r="P275" s="1"/>
    </row>
    <row r="276" spans="1:1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4"/>
      <c r="K276" s="1"/>
      <c r="L276" s="1"/>
      <c r="M276" s="6"/>
      <c r="N276" s="1"/>
      <c r="O276" s="1"/>
      <c r="P276" s="1"/>
    </row>
    <row r="277" spans="1:1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4"/>
      <c r="K277" s="1"/>
      <c r="L277" s="1"/>
      <c r="M277" s="6"/>
      <c r="N277" s="1"/>
      <c r="O277" s="1"/>
      <c r="P277" s="1"/>
    </row>
    <row r="278" spans="1:1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4"/>
      <c r="K278" s="1"/>
      <c r="L278" s="1"/>
      <c r="M278" s="6"/>
      <c r="N278" s="1"/>
      <c r="O278" s="1"/>
      <c r="P278" s="1"/>
    </row>
    <row r="279" spans="1:1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4"/>
      <c r="K279" s="1"/>
      <c r="L279" s="1"/>
      <c r="M279" s="6"/>
      <c r="N279" s="1"/>
      <c r="O279" s="1"/>
      <c r="P279" s="1"/>
    </row>
    <row r="280" spans="1:1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4"/>
      <c r="K280" s="1"/>
      <c r="L280" s="1"/>
      <c r="M280" s="6"/>
      <c r="N280" s="1"/>
      <c r="O280" s="1"/>
      <c r="P280" s="1"/>
    </row>
    <row r="281" spans="1:1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4"/>
      <c r="K281" s="1"/>
      <c r="L281" s="1"/>
      <c r="M281" s="6"/>
      <c r="N281" s="1"/>
      <c r="O281" s="1"/>
      <c r="P281" s="1"/>
    </row>
    <row r="282" spans="1:1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4"/>
      <c r="K282" s="1"/>
      <c r="L282" s="1"/>
      <c r="M282" s="6"/>
      <c r="N282" s="1"/>
      <c r="O282" s="1"/>
      <c r="P282" s="1"/>
    </row>
    <row r="283" spans="1:1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4"/>
      <c r="K283" s="1"/>
      <c r="L283" s="1"/>
      <c r="M283" s="6"/>
      <c r="N283" s="1"/>
      <c r="O283" s="1"/>
      <c r="P283" s="1"/>
    </row>
    <row r="284" spans="1:1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4"/>
      <c r="K284" s="1"/>
      <c r="L284" s="1"/>
      <c r="M284" s="6"/>
      <c r="N284" s="1"/>
      <c r="O284" s="1"/>
      <c r="P284" s="1"/>
    </row>
    <row r="285" spans="1:1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4"/>
      <c r="K285" s="1"/>
      <c r="L285" s="1"/>
      <c r="M285" s="6"/>
      <c r="N285" s="1"/>
      <c r="O285" s="1"/>
      <c r="P285" s="1"/>
    </row>
    <row r="286" spans="1:1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4"/>
      <c r="K286" s="1"/>
      <c r="L286" s="1"/>
      <c r="M286" s="6"/>
      <c r="N286" s="1"/>
      <c r="O286" s="1"/>
      <c r="P286" s="1"/>
    </row>
    <row r="287" spans="1:1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4"/>
      <c r="K287" s="1"/>
      <c r="L287" s="1"/>
      <c r="M287" s="6"/>
      <c r="N287" s="1"/>
      <c r="O287" s="1"/>
      <c r="P287" s="1"/>
    </row>
    <row r="288" spans="1:1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4"/>
      <c r="K288" s="1"/>
      <c r="L288" s="1"/>
      <c r="M288" s="6"/>
      <c r="N288" s="1"/>
      <c r="O288" s="1"/>
      <c r="P288" s="1"/>
    </row>
    <row r="289" spans="1:1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4"/>
      <c r="K289" s="1"/>
      <c r="L289" s="1"/>
      <c r="M289" s="6"/>
      <c r="N289" s="1"/>
      <c r="O289" s="1"/>
      <c r="P289" s="1"/>
    </row>
    <row r="290" spans="1:1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4"/>
      <c r="K290" s="1"/>
      <c r="L290" s="1"/>
      <c r="M290" s="6"/>
      <c r="N290" s="1"/>
      <c r="O290" s="1"/>
      <c r="P290" s="1"/>
    </row>
    <row r="291" spans="1:1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4"/>
      <c r="K291" s="1"/>
      <c r="L291" s="1"/>
      <c r="M291" s="6"/>
      <c r="N291" s="1"/>
      <c r="O291" s="1"/>
      <c r="P291" s="1"/>
    </row>
    <row r="292" spans="1:1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4"/>
      <c r="K292" s="1"/>
      <c r="L292" s="1"/>
      <c r="M292" s="6"/>
      <c r="N292" s="1"/>
      <c r="O292" s="1"/>
      <c r="P292" s="1"/>
    </row>
    <row r="293" spans="1:1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4"/>
      <c r="K293" s="1"/>
      <c r="L293" s="1"/>
      <c r="M293" s="6"/>
      <c r="N293" s="1"/>
      <c r="O293" s="1"/>
      <c r="P293" s="1"/>
    </row>
    <row r="294" spans="1:1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4"/>
      <c r="K294" s="1"/>
      <c r="L294" s="1"/>
      <c r="M294" s="6"/>
      <c r="N294" s="1"/>
      <c r="O294" s="1"/>
      <c r="P294" s="1"/>
    </row>
    <row r="295" spans="1:1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4"/>
      <c r="K295" s="1"/>
      <c r="L295" s="1"/>
      <c r="M295" s="6"/>
      <c r="N295" s="1"/>
      <c r="O295" s="1"/>
      <c r="P295" s="1"/>
    </row>
    <row r="296" spans="1:1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4"/>
      <c r="K296" s="1"/>
      <c r="L296" s="1"/>
      <c r="M296" s="6"/>
      <c r="N296" s="1"/>
      <c r="O296" s="1"/>
      <c r="P296" s="1"/>
    </row>
    <row r="297" spans="1:1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4"/>
      <c r="K297" s="1"/>
      <c r="L297" s="1"/>
      <c r="M297" s="6"/>
      <c r="N297" s="1"/>
      <c r="O297" s="1"/>
      <c r="P297" s="1"/>
    </row>
    <row r="298" spans="1:1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4"/>
      <c r="K298" s="1"/>
      <c r="L298" s="1"/>
      <c r="M298" s="6"/>
      <c r="N298" s="1"/>
      <c r="O298" s="1"/>
      <c r="P298" s="1"/>
    </row>
    <row r="299" spans="1:1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4"/>
      <c r="K299" s="1"/>
      <c r="L299" s="1"/>
      <c r="M299" s="6"/>
      <c r="N299" s="1"/>
      <c r="O299" s="1"/>
      <c r="P299" s="1"/>
    </row>
    <row r="300" spans="1:1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4"/>
      <c r="K300" s="1"/>
      <c r="L300" s="1"/>
      <c r="M300" s="6"/>
      <c r="N300" s="1"/>
      <c r="O300" s="1"/>
      <c r="P300" s="1"/>
    </row>
    <row r="301" spans="1:1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4"/>
      <c r="K301" s="1"/>
      <c r="L301" s="1"/>
      <c r="M301" s="6"/>
      <c r="N301" s="1"/>
      <c r="O301" s="1"/>
      <c r="P301" s="1"/>
    </row>
    <row r="302" spans="1:1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4"/>
      <c r="K302" s="1"/>
      <c r="L302" s="1"/>
      <c r="M302" s="6"/>
      <c r="N302" s="1"/>
      <c r="O302" s="1"/>
      <c r="P302" s="1"/>
    </row>
    <row r="303" spans="1:1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4"/>
      <c r="K303" s="1"/>
      <c r="L303" s="1"/>
      <c r="M303" s="6"/>
      <c r="N303" s="1"/>
      <c r="O303" s="1"/>
      <c r="P303" s="1"/>
    </row>
    <row r="304" spans="1:1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4"/>
      <c r="K304" s="1"/>
      <c r="L304" s="1"/>
      <c r="M304" s="6"/>
      <c r="N304" s="1"/>
      <c r="O304" s="1"/>
      <c r="P304" s="1"/>
    </row>
    <row r="305" spans="1:1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4"/>
      <c r="K305" s="1"/>
      <c r="L305" s="1"/>
      <c r="M305" s="6"/>
      <c r="N305" s="1"/>
      <c r="O305" s="1"/>
      <c r="P305" s="1"/>
    </row>
    <row r="306" spans="1:1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4"/>
      <c r="K306" s="1"/>
      <c r="L306" s="1"/>
      <c r="M306" s="6"/>
      <c r="N306" s="1"/>
      <c r="O306" s="1"/>
      <c r="P306" s="1"/>
    </row>
    <row r="307" spans="1:1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4"/>
      <c r="K307" s="1"/>
      <c r="L307" s="1"/>
      <c r="M307" s="6"/>
      <c r="N307" s="1"/>
      <c r="O307" s="1"/>
      <c r="P307" s="1"/>
    </row>
    <row r="308" spans="1:1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4"/>
      <c r="K308" s="1"/>
      <c r="L308" s="1"/>
      <c r="M308" s="6"/>
      <c r="N308" s="1"/>
      <c r="O308" s="1"/>
      <c r="P308" s="1"/>
    </row>
    <row r="309" spans="1:1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4"/>
      <c r="K309" s="1"/>
      <c r="L309" s="1"/>
      <c r="M309" s="6"/>
      <c r="N309" s="1"/>
      <c r="O309" s="1"/>
      <c r="P309" s="1"/>
    </row>
    <row r="310" spans="1:1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4"/>
      <c r="K310" s="1"/>
      <c r="L310" s="1"/>
      <c r="M310" s="6"/>
      <c r="N310" s="1"/>
      <c r="O310" s="1"/>
      <c r="P310" s="1"/>
    </row>
    <row r="311" spans="1:1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4"/>
      <c r="K311" s="1"/>
      <c r="L311" s="1"/>
      <c r="M311" s="6"/>
      <c r="N311" s="1"/>
      <c r="O311" s="1"/>
      <c r="P311" s="1"/>
    </row>
    <row r="312" spans="1:1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4"/>
      <c r="K312" s="1"/>
      <c r="L312" s="1"/>
      <c r="M312" s="6"/>
      <c r="N312" s="1"/>
      <c r="O312" s="1"/>
      <c r="P312" s="1"/>
    </row>
    <row r="313" spans="1:1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4"/>
      <c r="K313" s="1"/>
      <c r="L313" s="1"/>
      <c r="M313" s="6"/>
      <c r="N313" s="1"/>
      <c r="O313" s="1"/>
      <c r="P313" s="1"/>
    </row>
    <row r="314" spans="1:1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4"/>
      <c r="K314" s="1"/>
      <c r="L314" s="1"/>
      <c r="M314" s="6"/>
      <c r="N314" s="1"/>
      <c r="O314" s="1"/>
      <c r="P314" s="1"/>
    </row>
    <row r="315" spans="1:1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4"/>
      <c r="K315" s="1"/>
      <c r="L315" s="1"/>
      <c r="M315" s="6"/>
      <c r="N315" s="1"/>
      <c r="O315" s="1"/>
      <c r="P315" s="1"/>
    </row>
    <row r="316" spans="1:1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4"/>
      <c r="K316" s="1"/>
      <c r="L316" s="1"/>
      <c r="M316" s="6"/>
      <c r="N316" s="1"/>
      <c r="O316" s="1"/>
      <c r="P316" s="1"/>
    </row>
    <row r="317" spans="1:1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4"/>
      <c r="K317" s="1"/>
      <c r="L317" s="1"/>
      <c r="M317" s="6"/>
      <c r="N317" s="1"/>
      <c r="O317" s="1"/>
      <c r="P317" s="1"/>
    </row>
    <row r="318" spans="1:1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4"/>
      <c r="K318" s="1"/>
      <c r="L318" s="1"/>
      <c r="M318" s="6"/>
      <c r="N318" s="1"/>
      <c r="O318" s="1"/>
      <c r="P318" s="1"/>
    </row>
    <row r="319" spans="1:1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4"/>
      <c r="K319" s="1"/>
      <c r="L319" s="1"/>
      <c r="M319" s="6"/>
      <c r="N319" s="1"/>
      <c r="O319" s="1"/>
      <c r="P319" s="1"/>
    </row>
    <row r="320" spans="1:1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4"/>
      <c r="K320" s="1"/>
      <c r="L320" s="1"/>
      <c r="M320" s="6"/>
      <c r="N320" s="1"/>
      <c r="O320" s="1"/>
      <c r="P320" s="1"/>
    </row>
    <row r="321" spans="1:1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4"/>
      <c r="K321" s="1"/>
      <c r="L321" s="1"/>
      <c r="M321" s="6"/>
      <c r="N321" s="1"/>
      <c r="O321" s="1"/>
      <c r="P321" s="1"/>
    </row>
    <row r="322" spans="1:1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4"/>
      <c r="K322" s="1"/>
      <c r="L322" s="1"/>
      <c r="M322" s="6"/>
      <c r="N322" s="1"/>
      <c r="O322" s="1"/>
      <c r="P322" s="1"/>
    </row>
    <row r="323" spans="1:1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4"/>
      <c r="K323" s="1"/>
      <c r="L323" s="1"/>
      <c r="M323" s="6"/>
      <c r="N323" s="1"/>
      <c r="O323" s="1"/>
      <c r="P323" s="1"/>
    </row>
    <row r="324" spans="1:1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4"/>
      <c r="K324" s="1"/>
      <c r="L324" s="1"/>
      <c r="M324" s="6"/>
      <c r="N324" s="1"/>
      <c r="O324" s="1"/>
      <c r="P324" s="1"/>
    </row>
    <row r="325" spans="1:1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4"/>
      <c r="K325" s="1"/>
      <c r="L325" s="1"/>
      <c r="M325" s="6"/>
      <c r="N325" s="1"/>
      <c r="O325" s="1"/>
      <c r="P325" s="1"/>
    </row>
    <row r="326" spans="1:1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4"/>
      <c r="K326" s="1"/>
      <c r="L326" s="1"/>
      <c r="M326" s="6"/>
      <c r="N326" s="1"/>
      <c r="O326" s="1"/>
      <c r="P326" s="1"/>
    </row>
    <row r="327" spans="1:1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4"/>
      <c r="K327" s="1"/>
      <c r="L327" s="1"/>
      <c r="M327" s="6"/>
      <c r="N327" s="1"/>
      <c r="O327" s="1"/>
      <c r="P327" s="1"/>
    </row>
    <row r="328" spans="1:1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4"/>
      <c r="K328" s="1"/>
      <c r="L328" s="1"/>
      <c r="M328" s="6"/>
      <c r="N328" s="1"/>
      <c r="O328" s="1"/>
      <c r="P328" s="1"/>
    </row>
    <row r="329" spans="1:1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4"/>
      <c r="K329" s="1"/>
      <c r="L329" s="1"/>
      <c r="M329" s="6"/>
      <c r="N329" s="1"/>
      <c r="O329" s="1"/>
      <c r="P329" s="1"/>
    </row>
    <row r="330" spans="1:1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4"/>
      <c r="K330" s="1"/>
      <c r="L330" s="1"/>
      <c r="M330" s="6"/>
      <c r="N330" s="1"/>
      <c r="O330" s="1"/>
      <c r="P330" s="1"/>
    </row>
    <row r="331" spans="1:1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4"/>
      <c r="K331" s="1"/>
      <c r="L331" s="1"/>
      <c r="M331" s="6"/>
      <c r="N331" s="1"/>
      <c r="O331" s="1"/>
      <c r="P331" s="1"/>
    </row>
    <row r="332" spans="1:1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4"/>
      <c r="K332" s="1"/>
      <c r="L332" s="1"/>
      <c r="M332" s="6"/>
      <c r="N332" s="1"/>
      <c r="O332" s="1"/>
      <c r="P332" s="1"/>
    </row>
    <row r="333" spans="1:1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4"/>
      <c r="K333" s="1"/>
      <c r="L333" s="1"/>
      <c r="M333" s="6"/>
      <c r="N333" s="1"/>
      <c r="O333" s="1"/>
      <c r="P333" s="1"/>
    </row>
    <row r="334" spans="1:1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4"/>
      <c r="K334" s="1"/>
      <c r="L334" s="1"/>
      <c r="M334" s="6"/>
      <c r="N334" s="1"/>
      <c r="O334" s="1"/>
      <c r="P334" s="1"/>
    </row>
    <row r="335" spans="1:1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4"/>
      <c r="K335" s="1"/>
      <c r="L335" s="1"/>
      <c r="M335" s="6"/>
      <c r="N335" s="1"/>
      <c r="O335" s="1"/>
      <c r="P335" s="1"/>
    </row>
    <row r="336" spans="1:1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4"/>
      <c r="K336" s="1"/>
      <c r="L336" s="1"/>
      <c r="M336" s="6"/>
      <c r="N336" s="1"/>
      <c r="O336" s="1"/>
      <c r="P336" s="1"/>
    </row>
    <row r="337" spans="1:1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4"/>
      <c r="K337" s="1"/>
      <c r="L337" s="1"/>
      <c r="M337" s="6"/>
      <c r="N337" s="1"/>
      <c r="O337" s="1"/>
      <c r="P337" s="1"/>
    </row>
    <row r="338" spans="1:1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4"/>
      <c r="K338" s="1"/>
      <c r="L338" s="1"/>
      <c r="M338" s="6"/>
      <c r="N338" s="1"/>
      <c r="O338" s="1"/>
      <c r="P338" s="1"/>
    </row>
    <row r="339" spans="1:1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4"/>
      <c r="K339" s="1"/>
      <c r="L339" s="1"/>
      <c r="M339" s="6"/>
      <c r="N339" s="1"/>
      <c r="O339" s="1"/>
      <c r="P339" s="1"/>
    </row>
    <row r="340" spans="1:1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4"/>
      <c r="K340" s="1"/>
      <c r="L340" s="1"/>
      <c r="M340" s="6"/>
      <c r="N340" s="1"/>
      <c r="O340" s="1"/>
      <c r="P340" s="1"/>
    </row>
    <row r="341" spans="1:1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4"/>
      <c r="K341" s="1"/>
      <c r="L341" s="1"/>
      <c r="M341" s="6"/>
      <c r="N341" s="1"/>
      <c r="O341" s="1"/>
      <c r="P341" s="1"/>
    </row>
    <row r="342" spans="1:1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4"/>
      <c r="K342" s="1"/>
      <c r="L342" s="1"/>
      <c r="M342" s="6"/>
      <c r="N342" s="1"/>
      <c r="O342" s="1"/>
      <c r="P342" s="1"/>
    </row>
    <row r="343" spans="1:1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4"/>
      <c r="K343" s="1"/>
      <c r="L343" s="1"/>
      <c r="M343" s="6"/>
      <c r="N343" s="1"/>
      <c r="O343" s="1"/>
      <c r="P343" s="1"/>
    </row>
    <row r="344" spans="1:1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4"/>
      <c r="K344" s="1"/>
      <c r="L344" s="1"/>
      <c r="M344" s="6"/>
      <c r="N344" s="1"/>
      <c r="O344" s="1"/>
      <c r="P344" s="1"/>
    </row>
    <row r="345" spans="1:1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4"/>
      <c r="K345" s="1"/>
      <c r="L345" s="1"/>
      <c r="M345" s="6"/>
      <c r="N345" s="1"/>
      <c r="O345" s="1"/>
      <c r="P345" s="1"/>
    </row>
    <row r="346" spans="1:1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4"/>
      <c r="K346" s="1"/>
      <c r="L346" s="1"/>
      <c r="M346" s="6"/>
      <c r="N346" s="1"/>
      <c r="O346" s="1"/>
      <c r="P346" s="1"/>
    </row>
    <row r="347" spans="1:1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4"/>
      <c r="K347" s="1"/>
      <c r="L347" s="1"/>
      <c r="M347" s="6"/>
      <c r="N347" s="1"/>
      <c r="O347" s="1"/>
      <c r="P347" s="1"/>
    </row>
    <row r="348" spans="1:1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4"/>
      <c r="K348" s="1"/>
      <c r="L348" s="1"/>
      <c r="M348" s="6"/>
      <c r="N348" s="1"/>
      <c r="O348" s="1"/>
      <c r="P348" s="1"/>
    </row>
    <row r="349" spans="1:1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4"/>
      <c r="K349" s="1"/>
      <c r="L349" s="1"/>
      <c r="M349" s="6"/>
      <c r="N349" s="1"/>
      <c r="O349" s="1"/>
      <c r="P349" s="1"/>
    </row>
    <row r="350" spans="1:1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4"/>
      <c r="K350" s="1"/>
      <c r="L350" s="1"/>
      <c r="M350" s="6"/>
      <c r="N350" s="1"/>
      <c r="O350" s="1"/>
      <c r="P350" s="1"/>
    </row>
    <row r="351" spans="1:1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4"/>
      <c r="K351" s="1"/>
      <c r="L351" s="1"/>
      <c r="M351" s="6"/>
      <c r="N351" s="1"/>
      <c r="O351" s="1"/>
      <c r="P351" s="1"/>
    </row>
    <row r="352" spans="1:1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4"/>
      <c r="K352" s="1"/>
      <c r="L352" s="1"/>
      <c r="M352" s="6"/>
      <c r="N352" s="1"/>
      <c r="O352" s="1"/>
      <c r="P352" s="1"/>
    </row>
    <row r="353" spans="1:1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4"/>
      <c r="K353" s="1"/>
      <c r="L353" s="1"/>
      <c r="M353" s="6"/>
      <c r="N353" s="1"/>
      <c r="O353" s="1"/>
      <c r="P353" s="1"/>
    </row>
    <row r="354" spans="1:1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4"/>
      <c r="K354" s="1"/>
      <c r="L354" s="1"/>
      <c r="M354" s="6"/>
      <c r="N354" s="1"/>
      <c r="O354" s="1"/>
      <c r="P354" s="1"/>
    </row>
    <row r="355" spans="1:1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4"/>
      <c r="K355" s="1"/>
      <c r="L355" s="1"/>
      <c r="M355" s="6"/>
      <c r="N355" s="1"/>
      <c r="O355" s="1"/>
      <c r="P355" s="1"/>
    </row>
    <row r="356" spans="1:1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4"/>
      <c r="K356" s="1"/>
      <c r="L356" s="1"/>
      <c r="M356" s="6"/>
      <c r="N356" s="1"/>
      <c r="O356" s="1"/>
      <c r="P356" s="1"/>
    </row>
    <row r="357" spans="1:1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4"/>
      <c r="K357" s="1"/>
      <c r="L357" s="1"/>
      <c r="M357" s="6"/>
      <c r="N357" s="1"/>
      <c r="O357" s="1"/>
      <c r="P357" s="1"/>
    </row>
    <row r="358" spans="1:1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4"/>
      <c r="K358" s="1"/>
      <c r="L358" s="1"/>
      <c r="M358" s="6"/>
      <c r="N358" s="1"/>
      <c r="O358" s="1"/>
      <c r="P358" s="1"/>
    </row>
    <row r="359" spans="1:1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4"/>
      <c r="K359" s="1"/>
      <c r="L359" s="1"/>
      <c r="M359" s="6"/>
      <c r="N359" s="1"/>
      <c r="O359" s="1"/>
      <c r="P359" s="1"/>
    </row>
    <row r="360" spans="1:1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4"/>
      <c r="K360" s="1"/>
      <c r="L360" s="1"/>
      <c r="M360" s="6"/>
      <c r="N360" s="1"/>
      <c r="O360" s="1"/>
      <c r="P360" s="1"/>
    </row>
    <row r="361" spans="1:1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4"/>
      <c r="K361" s="1"/>
      <c r="L361" s="1"/>
      <c r="M361" s="6"/>
      <c r="N361" s="1"/>
      <c r="O361" s="1"/>
      <c r="P361" s="1"/>
    </row>
    <row r="362" spans="1:1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4"/>
      <c r="K362" s="1"/>
      <c r="L362" s="1"/>
      <c r="M362" s="6"/>
      <c r="N362" s="1"/>
      <c r="O362" s="1"/>
      <c r="P362" s="1"/>
    </row>
    <row r="363" spans="1:1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4"/>
      <c r="K363" s="1"/>
      <c r="L363" s="1"/>
      <c r="M363" s="6"/>
      <c r="N363" s="1"/>
      <c r="O363" s="1"/>
      <c r="P363" s="1"/>
    </row>
    <row r="364" spans="1:1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4"/>
      <c r="K364" s="1"/>
      <c r="L364" s="1"/>
      <c r="M364" s="6"/>
      <c r="N364" s="1"/>
      <c r="O364" s="1"/>
      <c r="P364" s="1"/>
    </row>
    <row r="365" spans="1:1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4"/>
      <c r="K365" s="1"/>
      <c r="L365" s="1"/>
      <c r="M365" s="6"/>
      <c r="N365" s="1"/>
      <c r="O365" s="1"/>
      <c r="P365" s="1"/>
    </row>
    <row r="366" spans="1:1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4"/>
      <c r="K366" s="1"/>
      <c r="L366" s="1"/>
      <c r="M366" s="6"/>
      <c r="N366" s="1"/>
      <c r="O366" s="1"/>
      <c r="P366" s="1"/>
    </row>
    <row r="367" spans="1:1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4"/>
      <c r="K367" s="1"/>
      <c r="L367" s="1"/>
      <c r="M367" s="6"/>
      <c r="N367" s="1"/>
      <c r="O367" s="1"/>
      <c r="P367" s="1"/>
    </row>
    <row r="368" spans="1:1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4"/>
      <c r="K368" s="1"/>
      <c r="L368" s="1"/>
      <c r="M368" s="6"/>
      <c r="N368" s="1"/>
      <c r="O368" s="1"/>
      <c r="P368" s="1"/>
    </row>
    <row r="369" spans="1:1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4"/>
      <c r="K369" s="1"/>
      <c r="L369" s="1"/>
      <c r="M369" s="6"/>
      <c r="N369" s="1"/>
      <c r="O369" s="1"/>
      <c r="P369" s="1"/>
    </row>
    <row r="370" spans="1:1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4"/>
      <c r="K370" s="1"/>
      <c r="L370" s="1"/>
      <c r="M370" s="6"/>
      <c r="N370" s="1"/>
      <c r="O370" s="1"/>
      <c r="P370" s="1"/>
    </row>
    <row r="371" spans="1:1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4"/>
      <c r="K371" s="1"/>
      <c r="L371" s="1"/>
      <c r="M371" s="6"/>
      <c r="N371" s="1"/>
      <c r="O371" s="1"/>
      <c r="P371" s="1"/>
    </row>
    <row r="372" spans="1:1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4"/>
      <c r="K372" s="1"/>
      <c r="L372" s="1"/>
      <c r="M372" s="6"/>
      <c r="N372" s="1"/>
      <c r="O372" s="1"/>
      <c r="P372" s="1"/>
    </row>
    <row r="373" spans="1:1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4"/>
      <c r="K373" s="1"/>
      <c r="L373" s="1"/>
      <c r="M373" s="6"/>
      <c r="N373" s="1"/>
      <c r="O373" s="1"/>
      <c r="P373" s="1"/>
    </row>
    <row r="374" spans="1:1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4"/>
      <c r="K374" s="1"/>
      <c r="L374" s="1"/>
      <c r="M374" s="6"/>
      <c r="N374" s="1"/>
      <c r="O374" s="1"/>
      <c r="P374" s="1"/>
    </row>
    <row r="375" spans="1:1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4"/>
      <c r="K375" s="1"/>
      <c r="L375" s="1"/>
      <c r="M375" s="6"/>
      <c r="N375" s="1"/>
      <c r="O375" s="1"/>
      <c r="P375" s="1"/>
    </row>
    <row r="376" spans="1:1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4"/>
      <c r="K376" s="1"/>
      <c r="L376" s="1"/>
      <c r="M376" s="6"/>
      <c r="N376" s="1"/>
      <c r="O376" s="1"/>
      <c r="P376" s="1"/>
    </row>
    <row r="377" spans="1:1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4"/>
      <c r="K377" s="1"/>
      <c r="L377" s="1"/>
      <c r="M377" s="6"/>
      <c r="N377" s="1"/>
      <c r="O377" s="1"/>
      <c r="P377" s="1"/>
    </row>
    <row r="378" spans="1:1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4"/>
      <c r="K378" s="1"/>
      <c r="L378" s="1"/>
      <c r="M378" s="6"/>
      <c r="N378" s="1"/>
      <c r="O378" s="1"/>
      <c r="P378" s="1"/>
    </row>
    <row r="379" spans="1:1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4"/>
      <c r="K379" s="1"/>
      <c r="L379" s="1"/>
      <c r="M379" s="6"/>
      <c r="N379" s="1"/>
      <c r="O379" s="1"/>
      <c r="P379" s="1"/>
    </row>
    <row r="380" spans="1:1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4"/>
      <c r="K380" s="1"/>
      <c r="L380" s="1"/>
      <c r="M380" s="6"/>
      <c r="N380" s="1"/>
      <c r="O380" s="1"/>
      <c r="P380" s="1"/>
    </row>
    <row r="381" spans="1:1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4"/>
      <c r="K381" s="1"/>
      <c r="L381" s="1"/>
      <c r="M381" s="6"/>
      <c r="N381" s="1"/>
      <c r="O381" s="1"/>
      <c r="P381" s="1"/>
    </row>
    <row r="382" spans="1:1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4"/>
      <c r="K382" s="1"/>
      <c r="L382" s="1"/>
      <c r="M382" s="6"/>
      <c r="N382" s="1"/>
      <c r="O382" s="1"/>
      <c r="P382" s="1"/>
    </row>
    <row r="383" spans="1:1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4"/>
      <c r="K383" s="1"/>
      <c r="L383" s="1"/>
      <c r="M383" s="6"/>
      <c r="N383" s="1"/>
      <c r="O383" s="1"/>
      <c r="P383" s="1"/>
    </row>
    <row r="384" spans="1:1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4"/>
      <c r="K384" s="1"/>
      <c r="L384" s="1"/>
      <c r="M384" s="6"/>
      <c r="N384" s="1"/>
      <c r="O384" s="1"/>
      <c r="P384" s="1"/>
    </row>
    <row r="385" spans="1:1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4"/>
      <c r="K385" s="1"/>
      <c r="L385" s="1"/>
      <c r="M385" s="6"/>
      <c r="N385" s="1"/>
      <c r="O385" s="1"/>
      <c r="P385" s="1"/>
    </row>
    <row r="386" spans="1:1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4"/>
      <c r="K386" s="1"/>
      <c r="L386" s="1"/>
      <c r="M386" s="6"/>
      <c r="N386" s="1"/>
      <c r="O386" s="1"/>
      <c r="P386" s="1"/>
    </row>
    <row r="387" spans="1:1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4"/>
      <c r="K387" s="1"/>
      <c r="L387" s="1"/>
      <c r="M387" s="6"/>
      <c r="N387" s="1"/>
      <c r="O387" s="1"/>
      <c r="P387" s="1"/>
    </row>
    <row r="388" spans="1:1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4"/>
      <c r="K388" s="1"/>
      <c r="L388" s="1"/>
      <c r="M388" s="6"/>
      <c r="N388" s="1"/>
      <c r="O388" s="1"/>
      <c r="P388" s="1"/>
    </row>
    <row r="389" spans="1:1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4"/>
      <c r="K389" s="1"/>
      <c r="L389" s="1"/>
      <c r="M389" s="6"/>
      <c r="N389" s="1"/>
      <c r="O389" s="1"/>
      <c r="P389" s="1"/>
    </row>
    <row r="390" spans="1:1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4"/>
      <c r="K390" s="1"/>
      <c r="L390" s="1"/>
      <c r="M390" s="6"/>
      <c r="N390" s="1"/>
      <c r="O390" s="1"/>
      <c r="P390" s="1"/>
    </row>
    <row r="391" spans="1:1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4"/>
      <c r="K391" s="1"/>
      <c r="L391" s="1"/>
      <c r="M391" s="6"/>
      <c r="N391" s="1"/>
      <c r="O391" s="1"/>
      <c r="P391" s="1"/>
    </row>
    <row r="392" spans="1:1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4"/>
      <c r="K392" s="1"/>
      <c r="L392" s="1"/>
      <c r="M392" s="6"/>
      <c r="N392" s="1"/>
      <c r="O392" s="1"/>
      <c r="P392" s="1"/>
    </row>
    <row r="393" spans="1:1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4"/>
      <c r="K393" s="1"/>
      <c r="L393" s="1"/>
      <c r="M393" s="6"/>
      <c r="N393" s="1"/>
      <c r="O393" s="1"/>
      <c r="P393" s="1"/>
    </row>
    <row r="394" spans="1:1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4"/>
      <c r="K394" s="1"/>
      <c r="L394" s="1"/>
      <c r="M394" s="6"/>
      <c r="N394" s="1"/>
      <c r="O394" s="1"/>
      <c r="P394" s="1"/>
    </row>
    <row r="395" spans="1:1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4"/>
      <c r="K395" s="1"/>
      <c r="L395" s="1"/>
      <c r="M395" s="6"/>
      <c r="N395" s="1"/>
      <c r="O395" s="1"/>
      <c r="P395" s="1"/>
    </row>
    <row r="396" spans="1:1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4"/>
      <c r="K396" s="1"/>
      <c r="L396" s="1"/>
      <c r="M396" s="6"/>
      <c r="N396" s="1"/>
      <c r="O396" s="1"/>
      <c r="P396" s="1"/>
    </row>
    <row r="397" spans="1:1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4"/>
      <c r="K397" s="1"/>
      <c r="L397" s="1"/>
      <c r="M397" s="6"/>
      <c r="N397" s="1"/>
      <c r="O397" s="1"/>
      <c r="P397" s="1"/>
    </row>
    <row r="398" spans="1:1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4"/>
      <c r="K398" s="1"/>
      <c r="L398" s="1"/>
      <c r="M398" s="6"/>
      <c r="N398" s="1"/>
      <c r="O398" s="1"/>
      <c r="P398" s="1"/>
    </row>
    <row r="399" spans="1:1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4"/>
      <c r="K399" s="1"/>
      <c r="L399" s="1"/>
      <c r="M399" s="6"/>
      <c r="N399" s="1"/>
      <c r="O399" s="1"/>
      <c r="P399" s="1"/>
    </row>
    <row r="400" spans="1:1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4"/>
      <c r="K400" s="1"/>
      <c r="L400" s="1"/>
      <c r="M400" s="6"/>
      <c r="N400" s="1"/>
      <c r="O400" s="1"/>
      <c r="P400" s="1"/>
    </row>
    <row r="401" spans="1:1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4"/>
      <c r="K401" s="1"/>
      <c r="L401" s="1"/>
      <c r="M401" s="6"/>
      <c r="N401" s="1"/>
      <c r="O401" s="1"/>
      <c r="P401" s="1"/>
    </row>
    <row r="402" spans="1:1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4"/>
      <c r="K402" s="1"/>
      <c r="L402" s="1"/>
      <c r="M402" s="6"/>
      <c r="N402" s="1"/>
      <c r="O402" s="1"/>
      <c r="P402" s="1"/>
    </row>
    <row r="403" spans="1:1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4"/>
      <c r="K403" s="1"/>
      <c r="L403" s="1"/>
      <c r="M403" s="6"/>
      <c r="N403" s="1"/>
      <c r="O403" s="1"/>
      <c r="P403" s="1"/>
    </row>
    <row r="404" spans="1:1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4"/>
      <c r="K404" s="1"/>
      <c r="L404" s="1"/>
      <c r="M404" s="6"/>
      <c r="N404" s="1"/>
      <c r="O404" s="1"/>
      <c r="P404" s="1"/>
    </row>
    <row r="405" spans="1:1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4"/>
      <c r="K405" s="1"/>
      <c r="L405" s="1"/>
      <c r="M405" s="6"/>
      <c r="N405" s="1"/>
      <c r="O405" s="1"/>
      <c r="P405" s="1"/>
    </row>
    <row r="406" spans="1:1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4"/>
      <c r="K406" s="1"/>
      <c r="L406" s="1"/>
      <c r="M406" s="6"/>
      <c r="N406" s="1"/>
      <c r="O406" s="1"/>
      <c r="P406" s="1"/>
    </row>
    <row r="407" spans="1:1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4"/>
      <c r="K407" s="1"/>
      <c r="L407" s="1"/>
      <c r="M407" s="6"/>
      <c r="N407" s="1"/>
      <c r="O407" s="1"/>
      <c r="P407" s="1"/>
    </row>
    <row r="408" spans="1:1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4"/>
      <c r="K408" s="1"/>
      <c r="L408" s="1"/>
      <c r="M408" s="6"/>
      <c r="N408" s="1"/>
      <c r="O408" s="1"/>
      <c r="P408" s="1"/>
    </row>
    <row r="409" spans="1:1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4"/>
      <c r="K409" s="1"/>
      <c r="L409" s="1"/>
      <c r="M409" s="6"/>
      <c r="N409" s="1"/>
      <c r="O409" s="1"/>
      <c r="P409" s="1"/>
    </row>
    <row r="410" spans="1:1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4"/>
      <c r="K410" s="1"/>
      <c r="L410" s="1"/>
      <c r="M410" s="6"/>
      <c r="N410" s="1"/>
      <c r="O410" s="1"/>
      <c r="P410" s="1"/>
    </row>
    <row r="411" spans="1:1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4"/>
      <c r="K411" s="1"/>
      <c r="L411" s="1"/>
      <c r="M411" s="6"/>
      <c r="N411" s="1"/>
      <c r="O411" s="1"/>
      <c r="P411" s="1"/>
    </row>
    <row r="412" spans="1:1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4"/>
      <c r="K412" s="1"/>
      <c r="L412" s="1"/>
      <c r="M412" s="6"/>
      <c r="N412" s="1"/>
      <c r="O412" s="1"/>
      <c r="P412" s="1"/>
    </row>
    <row r="413" spans="1:1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4"/>
      <c r="K413" s="1"/>
      <c r="L413" s="1"/>
      <c r="M413" s="6"/>
      <c r="N413" s="1"/>
      <c r="O413" s="1"/>
      <c r="P413" s="1"/>
    </row>
    <row r="414" spans="1:1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4"/>
      <c r="K414" s="1"/>
      <c r="L414" s="1"/>
      <c r="M414" s="6"/>
      <c r="N414" s="1"/>
      <c r="O414" s="1"/>
      <c r="P414" s="1"/>
    </row>
    <row r="415" spans="1:1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4"/>
      <c r="K415" s="1"/>
      <c r="L415" s="1"/>
      <c r="M415" s="6"/>
      <c r="N415" s="1"/>
      <c r="O415" s="1"/>
      <c r="P415" s="1"/>
    </row>
    <row r="416" spans="1:1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4"/>
      <c r="K416" s="1"/>
      <c r="L416" s="1"/>
      <c r="M416" s="6"/>
      <c r="N416" s="1"/>
      <c r="O416" s="1"/>
      <c r="P416" s="1"/>
    </row>
    <row r="417" spans="1:1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4"/>
      <c r="K417" s="1"/>
      <c r="L417" s="1"/>
      <c r="M417" s="6"/>
      <c r="N417" s="1"/>
      <c r="O417" s="1"/>
      <c r="P417" s="1"/>
    </row>
    <row r="418" spans="1:1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4"/>
      <c r="K418" s="1"/>
      <c r="L418" s="1"/>
      <c r="M418" s="6"/>
      <c r="N418" s="1"/>
      <c r="O418" s="1"/>
      <c r="P418" s="1"/>
    </row>
    <row r="419" spans="1:1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4"/>
      <c r="K419" s="1"/>
      <c r="L419" s="1"/>
      <c r="M419" s="6"/>
      <c r="N419" s="1"/>
      <c r="O419" s="1"/>
      <c r="P419" s="1"/>
    </row>
    <row r="420" spans="1:1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4"/>
      <c r="K420" s="1"/>
      <c r="L420" s="1"/>
      <c r="M420" s="6"/>
      <c r="N420" s="1"/>
      <c r="O420" s="1"/>
      <c r="P420" s="1"/>
    </row>
    <row r="421" spans="1:1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4"/>
      <c r="K421" s="1"/>
      <c r="L421" s="1"/>
      <c r="M421" s="6"/>
      <c r="N421" s="1"/>
      <c r="O421" s="1"/>
      <c r="P421" s="1"/>
    </row>
    <row r="422" spans="1:1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4"/>
      <c r="K422" s="1"/>
      <c r="L422" s="1"/>
      <c r="M422" s="6"/>
      <c r="N422" s="1"/>
      <c r="O422" s="1"/>
      <c r="P422" s="1"/>
    </row>
    <row r="423" spans="1:1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4"/>
      <c r="K423" s="1"/>
      <c r="L423" s="1"/>
      <c r="M423" s="6"/>
      <c r="N423" s="1"/>
      <c r="O423" s="1"/>
      <c r="P423" s="1"/>
    </row>
    <row r="424" spans="1:1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4"/>
      <c r="K424" s="1"/>
      <c r="L424" s="1"/>
      <c r="M424" s="6"/>
      <c r="N424" s="1"/>
      <c r="O424" s="1"/>
      <c r="P424" s="1"/>
    </row>
    <row r="425" spans="1:1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4"/>
      <c r="K425" s="1"/>
      <c r="L425" s="1"/>
      <c r="M425" s="6"/>
      <c r="N425" s="1"/>
      <c r="O425" s="1"/>
      <c r="P425" s="1"/>
    </row>
    <row r="426" spans="1:1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4"/>
      <c r="K426" s="1"/>
      <c r="L426" s="1"/>
      <c r="M426" s="6"/>
      <c r="N426" s="1"/>
      <c r="O426" s="1"/>
      <c r="P426" s="1"/>
    </row>
    <row r="427" spans="1:1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4"/>
      <c r="K427" s="1"/>
      <c r="L427" s="1"/>
      <c r="M427" s="6"/>
      <c r="N427" s="1"/>
      <c r="O427" s="1"/>
      <c r="P427" s="1"/>
    </row>
    <row r="428" spans="1:1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4"/>
      <c r="K428" s="1"/>
      <c r="L428" s="1"/>
      <c r="M428" s="6"/>
      <c r="N428" s="1"/>
      <c r="O428" s="1"/>
      <c r="P428" s="1"/>
    </row>
    <row r="429" spans="1:1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4"/>
      <c r="K429" s="1"/>
      <c r="L429" s="1"/>
      <c r="M429" s="6"/>
      <c r="N429" s="1"/>
      <c r="O429" s="1"/>
      <c r="P429" s="1"/>
    </row>
    <row r="430" spans="1:1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4"/>
      <c r="K430" s="1"/>
      <c r="L430" s="1"/>
      <c r="M430" s="6"/>
      <c r="N430" s="1"/>
      <c r="O430" s="1"/>
      <c r="P430" s="1"/>
    </row>
    <row r="431" spans="1:1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4"/>
      <c r="K431" s="1"/>
      <c r="L431" s="1"/>
      <c r="M431" s="6"/>
      <c r="N431" s="1"/>
      <c r="O431" s="1"/>
      <c r="P431" s="1"/>
    </row>
    <row r="432" spans="1:1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4"/>
      <c r="K432" s="1"/>
      <c r="L432" s="1"/>
      <c r="M432" s="6"/>
      <c r="N432" s="1"/>
      <c r="O432" s="1"/>
      <c r="P432" s="1"/>
    </row>
    <row r="433" spans="1:1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4"/>
      <c r="K433" s="1"/>
      <c r="L433" s="1"/>
      <c r="M433" s="6"/>
      <c r="N433" s="1"/>
      <c r="O433" s="1"/>
      <c r="P433" s="1"/>
    </row>
    <row r="434" spans="1:1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4"/>
      <c r="K434" s="1"/>
      <c r="L434" s="1"/>
      <c r="M434" s="6"/>
      <c r="N434" s="1"/>
      <c r="O434" s="1"/>
      <c r="P434" s="1"/>
    </row>
    <row r="435" spans="1:1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4"/>
      <c r="K435" s="1"/>
      <c r="L435" s="1"/>
      <c r="M435" s="6"/>
      <c r="N435" s="1"/>
      <c r="O435" s="1"/>
      <c r="P435" s="1"/>
    </row>
    <row r="436" spans="1:1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4"/>
      <c r="K436" s="1"/>
      <c r="L436" s="1"/>
      <c r="M436" s="6"/>
      <c r="N436" s="1"/>
      <c r="O436" s="1"/>
      <c r="P436" s="1"/>
    </row>
    <row r="437" spans="1:1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4"/>
      <c r="K437" s="1"/>
      <c r="L437" s="1"/>
      <c r="M437" s="6"/>
      <c r="N437" s="1"/>
      <c r="O437" s="1"/>
      <c r="P437" s="1"/>
    </row>
    <row r="438" spans="1:1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4"/>
      <c r="K438" s="1"/>
      <c r="L438" s="1"/>
      <c r="M438" s="6"/>
      <c r="N438" s="1"/>
      <c r="O438" s="1"/>
      <c r="P438" s="1"/>
    </row>
    <row r="439" spans="1:1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4"/>
      <c r="K439" s="1"/>
      <c r="L439" s="1"/>
      <c r="M439" s="6"/>
      <c r="N439" s="1"/>
      <c r="O439" s="1"/>
      <c r="P439" s="1"/>
    </row>
    <row r="440" spans="1:1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4"/>
      <c r="K440" s="1"/>
      <c r="L440" s="1"/>
      <c r="M440" s="6"/>
      <c r="N440" s="1"/>
      <c r="O440" s="1"/>
      <c r="P440" s="1"/>
    </row>
    <row r="441" spans="1:1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4"/>
      <c r="K441" s="1"/>
      <c r="L441" s="1"/>
      <c r="M441" s="6"/>
      <c r="N441" s="1"/>
      <c r="O441" s="1"/>
      <c r="P441" s="1"/>
    </row>
    <row r="442" spans="1:1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4"/>
      <c r="K442" s="1"/>
      <c r="L442" s="1"/>
      <c r="M442" s="6"/>
      <c r="N442" s="1"/>
      <c r="O442" s="1"/>
      <c r="P442" s="1"/>
    </row>
    <row r="443" spans="1:1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4"/>
      <c r="K443" s="1"/>
      <c r="L443" s="1"/>
      <c r="M443" s="6"/>
      <c r="N443" s="1"/>
      <c r="O443" s="1"/>
      <c r="P443" s="1"/>
    </row>
    <row r="444" spans="1:1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4"/>
      <c r="K444" s="1"/>
      <c r="L444" s="1"/>
      <c r="M444" s="6"/>
      <c r="N444" s="1"/>
      <c r="O444" s="1"/>
      <c r="P444" s="1"/>
    </row>
    <row r="445" spans="1:1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4"/>
      <c r="K445" s="1"/>
      <c r="L445" s="1"/>
      <c r="M445" s="6"/>
      <c r="N445" s="1"/>
      <c r="O445" s="1"/>
      <c r="P445" s="1"/>
    </row>
    <row r="446" spans="1:1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4"/>
      <c r="K446" s="1"/>
      <c r="L446" s="1"/>
      <c r="M446" s="6"/>
      <c r="N446" s="1"/>
      <c r="O446" s="1"/>
      <c r="P446" s="1"/>
    </row>
    <row r="447" spans="1:1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4"/>
      <c r="K447" s="1"/>
      <c r="L447" s="1"/>
      <c r="M447" s="6"/>
      <c r="N447" s="1"/>
      <c r="O447" s="1"/>
      <c r="P447" s="1"/>
    </row>
    <row r="448" spans="1:1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4"/>
      <c r="K448" s="1"/>
      <c r="L448" s="1"/>
      <c r="M448" s="6"/>
      <c r="N448" s="1"/>
      <c r="O448" s="1"/>
      <c r="P448" s="1"/>
    </row>
    <row r="449" spans="1:1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4"/>
      <c r="K449" s="1"/>
      <c r="L449" s="1"/>
      <c r="M449" s="6"/>
      <c r="N449" s="1"/>
      <c r="O449" s="1"/>
      <c r="P449" s="1"/>
    </row>
    <row r="450" spans="1:1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4"/>
      <c r="K450" s="1"/>
      <c r="L450" s="1"/>
      <c r="M450" s="6"/>
      <c r="N450" s="1"/>
      <c r="O450" s="1"/>
      <c r="P450" s="1"/>
    </row>
    <row r="451" spans="1:1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4"/>
      <c r="K451" s="1"/>
      <c r="L451" s="1"/>
      <c r="M451" s="6"/>
      <c r="N451" s="1"/>
      <c r="O451" s="1"/>
      <c r="P451" s="1"/>
    </row>
    <row r="452" spans="1:1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4"/>
      <c r="K452" s="1"/>
      <c r="L452" s="1"/>
      <c r="M452" s="6"/>
      <c r="N452" s="1"/>
      <c r="O452" s="1"/>
      <c r="P452" s="1"/>
    </row>
    <row r="453" spans="1:1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4"/>
      <c r="K453" s="1"/>
      <c r="L453" s="1"/>
      <c r="M453" s="6"/>
      <c r="N453" s="1"/>
      <c r="O453" s="1"/>
      <c r="P453" s="1"/>
    </row>
    <row r="454" spans="1:1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4"/>
      <c r="K454" s="1"/>
      <c r="L454" s="1"/>
      <c r="M454" s="6"/>
      <c r="N454" s="1"/>
      <c r="O454" s="1"/>
      <c r="P454" s="1"/>
    </row>
    <row r="455" spans="1:1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4"/>
      <c r="K455" s="1"/>
      <c r="L455" s="1"/>
      <c r="M455" s="6"/>
      <c r="N455" s="1"/>
      <c r="O455" s="1"/>
      <c r="P455" s="1"/>
    </row>
    <row r="456" spans="1:1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4"/>
      <c r="K456" s="1"/>
      <c r="L456" s="1"/>
      <c r="M456" s="6"/>
      <c r="N456" s="1"/>
      <c r="O456" s="1"/>
      <c r="P456" s="1"/>
    </row>
    <row r="457" spans="1:1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4"/>
      <c r="K457" s="1"/>
      <c r="L457" s="1"/>
      <c r="M457" s="6"/>
      <c r="N457" s="1"/>
      <c r="O457" s="1"/>
      <c r="P457" s="1"/>
    </row>
    <row r="458" spans="1:1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4"/>
      <c r="K458" s="1"/>
      <c r="L458" s="1"/>
      <c r="M458" s="6"/>
      <c r="N458" s="1"/>
      <c r="O458" s="1"/>
      <c r="P458" s="1"/>
    </row>
    <row r="459" spans="1:1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4"/>
      <c r="K459" s="1"/>
      <c r="L459" s="1"/>
      <c r="M459" s="6"/>
      <c r="N459" s="1"/>
      <c r="O459" s="1"/>
      <c r="P459" s="1"/>
    </row>
    <row r="460" spans="1:1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4"/>
      <c r="K460" s="1"/>
      <c r="L460" s="1"/>
      <c r="M460" s="6"/>
      <c r="N460" s="1"/>
      <c r="O460" s="1"/>
      <c r="P460" s="1"/>
    </row>
    <row r="461" spans="1:1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4"/>
      <c r="K461" s="1"/>
      <c r="L461" s="1"/>
      <c r="M461" s="6"/>
      <c r="N461" s="1"/>
      <c r="O461" s="1"/>
      <c r="P461" s="1"/>
    </row>
    <row r="462" spans="1:1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4"/>
      <c r="K462" s="1"/>
      <c r="L462" s="1"/>
      <c r="M462" s="6"/>
      <c r="N462" s="1"/>
      <c r="O462" s="1"/>
      <c r="P462" s="1"/>
    </row>
    <row r="463" spans="1:1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4"/>
      <c r="K463" s="1"/>
      <c r="L463" s="1"/>
      <c r="M463" s="6"/>
      <c r="N463" s="1"/>
      <c r="O463" s="1"/>
      <c r="P463" s="1"/>
    </row>
    <row r="464" spans="1:1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4"/>
      <c r="K464" s="1"/>
      <c r="L464" s="1"/>
      <c r="M464" s="6"/>
      <c r="N464" s="1"/>
      <c r="O464" s="1"/>
      <c r="P464" s="1"/>
    </row>
    <row r="465" spans="1:1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4"/>
      <c r="K465" s="1"/>
      <c r="L465" s="1"/>
      <c r="M465" s="6"/>
      <c r="N465" s="1"/>
      <c r="O465" s="1"/>
      <c r="P465" s="1"/>
    </row>
    <row r="466" spans="1:1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4"/>
      <c r="K466" s="1"/>
      <c r="L466" s="1"/>
      <c r="M466" s="6"/>
      <c r="N466" s="1"/>
      <c r="O466" s="1"/>
      <c r="P466" s="1"/>
    </row>
    <row r="467" spans="1:1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4"/>
      <c r="K467" s="1"/>
      <c r="L467" s="1"/>
      <c r="M467" s="6"/>
      <c r="N467" s="1"/>
      <c r="O467" s="1"/>
      <c r="P467" s="1"/>
    </row>
    <row r="468" spans="1:1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4"/>
      <c r="K468" s="1"/>
      <c r="L468" s="1"/>
      <c r="M468" s="6"/>
      <c r="N468" s="1"/>
      <c r="O468" s="1"/>
      <c r="P468" s="1"/>
    </row>
    <row r="469" spans="1:1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4"/>
      <c r="K469" s="1"/>
      <c r="L469" s="1"/>
      <c r="M469" s="6"/>
      <c r="N469" s="1"/>
      <c r="O469" s="1"/>
      <c r="P469" s="1"/>
    </row>
    <row r="470" spans="1:1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4"/>
      <c r="K470" s="1"/>
      <c r="L470" s="1"/>
      <c r="M470" s="6"/>
      <c r="N470" s="1"/>
      <c r="O470" s="1"/>
      <c r="P470" s="1"/>
    </row>
    <row r="471" spans="1:1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4"/>
      <c r="K471" s="1"/>
      <c r="L471" s="1"/>
      <c r="M471" s="6"/>
      <c r="N471" s="1"/>
      <c r="O471" s="1"/>
      <c r="P471" s="1"/>
    </row>
    <row r="472" spans="1:1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4"/>
      <c r="K472" s="1"/>
      <c r="L472" s="1"/>
      <c r="M472" s="6"/>
      <c r="N472" s="1"/>
      <c r="O472" s="1"/>
      <c r="P472" s="1"/>
    </row>
    <row r="473" spans="1:1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4"/>
      <c r="K473" s="1"/>
      <c r="L473" s="1"/>
      <c r="M473" s="6"/>
      <c r="N473" s="1"/>
      <c r="O473" s="1"/>
      <c r="P473" s="1"/>
    </row>
    <row r="474" spans="1:1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4"/>
      <c r="K474" s="1"/>
      <c r="L474" s="1"/>
      <c r="M474" s="6"/>
      <c r="N474" s="1"/>
      <c r="O474" s="1"/>
      <c r="P474" s="1"/>
    </row>
    <row r="475" spans="1:1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4"/>
      <c r="K475" s="1"/>
      <c r="L475" s="1"/>
      <c r="M475" s="6"/>
      <c r="N475" s="1"/>
      <c r="O475" s="1"/>
      <c r="P475" s="1"/>
    </row>
    <row r="476" spans="1:1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4"/>
      <c r="K476" s="1"/>
      <c r="L476" s="1"/>
      <c r="M476" s="6"/>
      <c r="N476" s="1"/>
      <c r="O476" s="1"/>
      <c r="P476" s="1"/>
    </row>
    <row r="477" spans="1:1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4"/>
      <c r="K477" s="1"/>
      <c r="L477" s="1"/>
      <c r="M477" s="6"/>
      <c r="N477" s="1"/>
      <c r="O477" s="1"/>
      <c r="P477" s="1"/>
    </row>
    <row r="478" spans="1:1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4"/>
      <c r="K478" s="1"/>
      <c r="L478" s="1"/>
      <c r="M478" s="6"/>
      <c r="N478" s="1"/>
      <c r="O478" s="1"/>
      <c r="P478" s="1"/>
    </row>
    <row r="479" spans="1:1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4"/>
      <c r="K479" s="1"/>
      <c r="L479" s="1"/>
      <c r="M479" s="6"/>
      <c r="N479" s="1"/>
      <c r="O479" s="1"/>
      <c r="P479" s="1"/>
    </row>
    <row r="480" spans="1:1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4"/>
      <c r="K480" s="1"/>
      <c r="L480" s="1"/>
      <c r="M480" s="6"/>
      <c r="N480" s="1"/>
      <c r="O480" s="1"/>
      <c r="P480" s="1"/>
    </row>
    <row r="481" spans="1:1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4"/>
      <c r="K481" s="1"/>
      <c r="L481" s="1"/>
      <c r="M481" s="6"/>
      <c r="N481" s="1"/>
      <c r="O481" s="1"/>
      <c r="P481" s="1"/>
    </row>
    <row r="482" spans="1:1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4"/>
      <c r="K482" s="1"/>
      <c r="L482" s="1"/>
      <c r="M482" s="6"/>
      <c r="N482" s="1"/>
      <c r="O482" s="1"/>
      <c r="P482" s="1"/>
    </row>
    <row r="483" spans="1:1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4"/>
      <c r="K483" s="1"/>
      <c r="L483" s="1"/>
      <c r="M483" s="6"/>
      <c r="N483" s="1"/>
      <c r="O483" s="1"/>
      <c r="P483" s="1"/>
    </row>
    <row r="484" spans="1:1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4"/>
      <c r="K484" s="1"/>
      <c r="L484" s="1"/>
      <c r="M484" s="6"/>
      <c r="N484" s="1"/>
      <c r="O484" s="1"/>
      <c r="P484" s="1"/>
    </row>
    <row r="485" spans="1:1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4"/>
      <c r="K485" s="1"/>
      <c r="L485" s="1"/>
      <c r="M485" s="6"/>
      <c r="N485" s="1"/>
      <c r="O485" s="1"/>
      <c r="P485" s="1"/>
    </row>
    <row r="486" spans="1:1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4"/>
      <c r="K486" s="1"/>
      <c r="L486" s="1"/>
      <c r="M486" s="6"/>
      <c r="N486" s="1"/>
      <c r="O486" s="1"/>
      <c r="P486" s="1"/>
    </row>
    <row r="487" spans="1:1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4"/>
      <c r="K487" s="1"/>
      <c r="L487" s="1"/>
      <c r="M487" s="6"/>
      <c r="N487" s="1"/>
      <c r="O487" s="1"/>
      <c r="P487" s="1"/>
    </row>
    <row r="488" spans="1:1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4"/>
      <c r="K488" s="1"/>
      <c r="L488" s="1"/>
      <c r="M488" s="6"/>
      <c r="N488" s="1"/>
      <c r="O488" s="1"/>
      <c r="P488" s="1"/>
    </row>
    <row r="489" spans="1:1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4"/>
      <c r="K489" s="1"/>
      <c r="L489" s="1"/>
      <c r="M489" s="6"/>
      <c r="N489" s="1"/>
      <c r="O489" s="1"/>
      <c r="P489" s="1"/>
    </row>
    <row r="490" spans="1:1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4"/>
      <c r="K490" s="1"/>
      <c r="L490" s="1"/>
      <c r="M490" s="6"/>
      <c r="N490" s="1"/>
      <c r="O490" s="1"/>
      <c r="P490" s="1"/>
    </row>
    <row r="491" spans="1:1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4"/>
      <c r="K491" s="1"/>
      <c r="L491" s="1"/>
      <c r="M491" s="6"/>
      <c r="N491" s="1"/>
      <c r="O491" s="1"/>
      <c r="P491" s="1"/>
    </row>
    <row r="492" spans="1:1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4"/>
      <c r="K492" s="1"/>
      <c r="L492" s="1"/>
      <c r="M492" s="6"/>
      <c r="N492" s="1"/>
      <c r="O492" s="1"/>
      <c r="P492" s="1"/>
    </row>
    <row r="493" spans="1:1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4"/>
      <c r="K493" s="1"/>
      <c r="L493" s="1"/>
      <c r="M493" s="6"/>
      <c r="N493" s="1"/>
      <c r="O493" s="1"/>
      <c r="P493" s="1"/>
    </row>
    <row r="494" spans="1:1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4"/>
      <c r="K494" s="1"/>
      <c r="L494" s="1"/>
      <c r="M494" s="6"/>
      <c r="N494" s="1"/>
      <c r="O494" s="1"/>
      <c r="P494" s="1"/>
    </row>
    <row r="495" spans="1:1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4"/>
      <c r="K495" s="1"/>
      <c r="L495" s="1"/>
      <c r="M495" s="6"/>
      <c r="N495" s="1"/>
      <c r="O495" s="1"/>
      <c r="P495" s="1"/>
    </row>
    <row r="496" spans="1:1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4"/>
      <c r="K496" s="1"/>
      <c r="L496" s="1"/>
      <c r="M496" s="6"/>
      <c r="N496" s="1"/>
      <c r="O496" s="1"/>
      <c r="P496" s="1"/>
    </row>
    <row r="497" spans="1:1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4"/>
      <c r="K497" s="1"/>
      <c r="L497" s="1"/>
      <c r="M497" s="6"/>
      <c r="N497" s="1"/>
      <c r="O497" s="1"/>
      <c r="P497" s="1"/>
    </row>
    <row r="498" spans="1:1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4"/>
      <c r="K498" s="1"/>
      <c r="L498" s="1"/>
      <c r="M498" s="6"/>
      <c r="N498" s="1"/>
      <c r="O498" s="1"/>
      <c r="P498" s="1"/>
    </row>
    <row r="499" spans="1:1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4"/>
      <c r="K499" s="1"/>
      <c r="L499" s="1"/>
      <c r="M499" s="6"/>
      <c r="N499" s="1"/>
      <c r="O499" s="1"/>
      <c r="P499" s="1"/>
    </row>
    <row r="500" spans="1:1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4"/>
      <c r="K500" s="1"/>
      <c r="L500" s="1"/>
      <c r="M500" s="6"/>
      <c r="N500" s="1"/>
      <c r="O500" s="1"/>
      <c r="P500" s="1"/>
    </row>
    <row r="501" spans="1:1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4"/>
      <c r="K501" s="1"/>
      <c r="L501" s="1"/>
      <c r="M501" s="6"/>
      <c r="N501" s="1"/>
      <c r="O501" s="1"/>
      <c r="P501" s="1"/>
    </row>
    <row r="502" spans="1:1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4"/>
      <c r="K502" s="1"/>
      <c r="L502" s="1"/>
      <c r="M502" s="6"/>
      <c r="N502" s="1"/>
      <c r="O502" s="1"/>
      <c r="P502" s="1"/>
    </row>
    <row r="503" spans="1:1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4"/>
      <c r="K503" s="1"/>
      <c r="L503" s="1"/>
      <c r="M503" s="6"/>
      <c r="N503" s="1"/>
      <c r="O503" s="1"/>
      <c r="P503" s="1"/>
    </row>
    <row r="504" spans="1:1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4"/>
      <c r="K504" s="1"/>
      <c r="L504" s="1"/>
      <c r="M504" s="6"/>
      <c r="N504" s="1"/>
      <c r="O504" s="1"/>
      <c r="P504" s="1"/>
    </row>
    <row r="505" spans="1:1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4"/>
      <c r="K505" s="1"/>
      <c r="L505" s="1"/>
      <c r="M505" s="6"/>
      <c r="N505" s="1"/>
      <c r="O505" s="1"/>
      <c r="P505" s="1"/>
    </row>
    <row r="506" spans="1:1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4"/>
      <c r="K506" s="1"/>
      <c r="L506" s="1"/>
      <c r="M506" s="6"/>
      <c r="N506" s="1"/>
      <c r="O506" s="1"/>
      <c r="P506" s="1"/>
    </row>
    <row r="507" spans="1:1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4"/>
      <c r="K507" s="1"/>
      <c r="L507" s="1"/>
      <c r="M507" s="6"/>
      <c r="N507" s="1"/>
      <c r="O507" s="1"/>
      <c r="P507" s="1"/>
    </row>
    <row r="508" spans="1:1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4"/>
      <c r="K508" s="1"/>
      <c r="L508" s="1"/>
      <c r="M508" s="6"/>
      <c r="N508" s="1"/>
      <c r="O508" s="1"/>
      <c r="P508" s="1"/>
    </row>
    <row r="509" spans="1:1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4"/>
      <c r="K509" s="1"/>
      <c r="L509" s="1"/>
      <c r="M509" s="6"/>
      <c r="N509" s="1"/>
      <c r="O509" s="1"/>
      <c r="P509" s="1"/>
    </row>
    <row r="510" spans="1:1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4"/>
      <c r="K510" s="1"/>
      <c r="L510" s="1"/>
      <c r="M510" s="6"/>
      <c r="N510" s="1"/>
      <c r="O510" s="1"/>
      <c r="P510" s="1"/>
    </row>
    <row r="511" spans="1:1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4"/>
      <c r="K511" s="1"/>
      <c r="L511" s="1"/>
      <c r="M511" s="6"/>
      <c r="N511" s="1"/>
      <c r="O511" s="1"/>
      <c r="P511" s="1"/>
    </row>
    <row r="512" spans="1:1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4"/>
      <c r="K512" s="1"/>
      <c r="L512" s="1"/>
      <c r="M512" s="6"/>
      <c r="N512" s="1"/>
      <c r="O512" s="1"/>
      <c r="P512" s="1"/>
    </row>
    <row r="513" spans="1:1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4"/>
      <c r="K513" s="1"/>
      <c r="L513" s="1"/>
      <c r="M513" s="6"/>
      <c r="N513" s="1"/>
      <c r="O513" s="1"/>
      <c r="P513" s="1"/>
    </row>
    <row r="514" spans="1:1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4"/>
      <c r="K514" s="1"/>
      <c r="L514" s="1"/>
      <c r="M514" s="6"/>
      <c r="N514" s="1"/>
      <c r="O514" s="1"/>
      <c r="P514" s="1"/>
    </row>
    <row r="515" spans="1:1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4"/>
      <c r="K515" s="1"/>
      <c r="L515" s="1"/>
      <c r="M515" s="6"/>
      <c r="N515" s="1"/>
      <c r="O515" s="1"/>
      <c r="P515" s="1"/>
    </row>
    <row r="516" spans="1:1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4"/>
      <c r="K516" s="1"/>
      <c r="L516" s="1"/>
      <c r="M516" s="6"/>
      <c r="N516" s="1"/>
      <c r="O516" s="1"/>
      <c r="P516" s="1"/>
    </row>
    <row r="517" spans="1:1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4"/>
      <c r="K517" s="1"/>
      <c r="L517" s="1"/>
      <c r="M517" s="6"/>
      <c r="N517" s="1"/>
      <c r="O517" s="1"/>
      <c r="P517" s="1"/>
    </row>
    <row r="518" spans="1:1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4"/>
      <c r="K518" s="1"/>
      <c r="L518" s="1"/>
      <c r="M518" s="6"/>
      <c r="N518" s="1"/>
      <c r="O518" s="1"/>
      <c r="P518" s="1"/>
    </row>
    <row r="519" spans="1:1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4"/>
      <c r="K519" s="1"/>
      <c r="L519" s="1"/>
      <c r="M519" s="6"/>
      <c r="N519" s="1"/>
      <c r="O519" s="1"/>
      <c r="P519" s="1"/>
    </row>
    <row r="520" spans="1:1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4"/>
      <c r="K520" s="1"/>
      <c r="L520" s="1"/>
      <c r="M520" s="6"/>
      <c r="N520" s="1"/>
      <c r="O520" s="1"/>
      <c r="P520" s="1"/>
    </row>
    <row r="521" spans="1:1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4"/>
      <c r="K521" s="1"/>
      <c r="L521" s="1"/>
      <c r="M521" s="6"/>
      <c r="N521" s="1"/>
      <c r="O521" s="1"/>
      <c r="P521" s="1"/>
    </row>
    <row r="522" spans="1:1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4"/>
      <c r="K522" s="1"/>
      <c r="L522" s="1"/>
      <c r="M522" s="6"/>
      <c r="N522" s="1"/>
      <c r="O522" s="1"/>
      <c r="P522" s="1"/>
    </row>
    <row r="523" spans="1:1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4"/>
      <c r="K523" s="1"/>
      <c r="L523" s="1"/>
      <c r="M523" s="6"/>
      <c r="N523" s="1"/>
      <c r="O523" s="1"/>
      <c r="P523" s="1"/>
    </row>
    <row r="524" spans="1:1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4"/>
      <c r="K524" s="1"/>
      <c r="L524" s="1"/>
      <c r="M524" s="6"/>
      <c r="N524" s="1"/>
      <c r="O524" s="1"/>
      <c r="P524" s="1"/>
    </row>
    <row r="525" spans="1:1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4"/>
      <c r="K525" s="1"/>
      <c r="L525" s="1"/>
      <c r="M525" s="6"/>
      <c r="N525" s="1"/>
      <c r="O525" s="1"/>
      <c r="P525" s="1"/>
    </row>
    <row r="526" spans="1:1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4"/>
      <c r="K526" s="1"/>
      <c r="L526" s="1"/>
      <c r="M526" s="6"/>
      <c r="N526" s="1"/>
      <c r="O526" s="1"/>
      <c r="P526" s="1"/>
    </row>
    <row r="527" spans="1:1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4"/>
      <c r="K527" s="1"/>
      <c r="L527" s="1"/>
      <c r="M527" s="6"/>
      <c r="N527" s="1"/>
      <c r="O527" s="1"/>
      <c r="P527" s="1"/>
    </row>
    <row r="528" spans="1:1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4"/>
      <c r="K528" s="1"/>
      <c r="L528" s="1"/>
      <c r="M528" s="6"/>
      <c r="N528" s="1"/>
      <c r="O528" s="1"/>
      <c r="P528" s="1"/>
    </row>
    <row r="529" spans="1:1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4"/>
      <c r="K529" s="1"/>
      <c r="L529" s="1"/>
      <c r="M529" s="6"/>
      <c r="N529" s="1"/>
      <c r="O529" s="1"/>
      <c r="P529" s="1"/>
    </row>
    <row r="530" spans="1:1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4"/>
      <c r="K530" s="1"/>
      <c r="L530" s="1"/>
      <c r="M530" s="6"/>
      <c r="N530" s="1"/>
      <c r="O530" s="1"/>
      <c r="P530" s="1"/>
    </row>
    <row r="531" spans="1:1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4"/>
      <c r="K531" s="1"/>
      <c r="L531" s="1"/>
      <c r="M531" s="6"/>
      <c r="N531" s="1"/>
      <c r="O531" s="1"/>
      <c r="P531" s="1"/>
    </row>
    <row r="532" spans="1:1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4"/>
      <c r="K532" s="1"/>
      <c r="L532" s="1"/>
      <c r="M532" s="6"/>
      <c r="N532" s="1"/>
      <c r="O532" s="1"/>
      <c r="P532" s="1"/>
    </row>
    <row r="533" spans="1:1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4"/>
      <c r="K533" s="1"/>
      <c r="L533" s="1"/>
      <c r="M533" s="6"/>
      <c r="N533" s="1"/>
      <c r="O533" s="1"/>
      <c r="P533" s="1"/>
    </row>
    <row r="534" spans="1:1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4"/>
      <c r="K534" s="1"/>
      <c r="L534" s="1"/>
      <c r="M534" s="6"/>
      <c r="N534" s="1"/>
      <c r="O534" s="1"/>
      <c r="P534" s="1"/>
    </row>
    <row r="535" spans="1:1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4"/>
      <c r="K535" s="1"/>
      <c r="L535" s="1"/>
      <c r="M535" s="6"/>
      <c r="N535" s="1"/>
      <c r="O535" s="1"/>
      <c r="P535" s="1"/>
    </row>
    <row r="536" spans="1:1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4"/>
      <c r="K536" s="1"/>
      <c r="L536" s="1"/>
      <c r="M536" s="6"/>
      <c r="N536" s="1"/>
      <c r="O536" s="1"/>
      <c r="P536" s="1"/>
    </row>
    <row r="537" spans="1:1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4"/>
      <c r="K537" s="1"/>
      <c r="L537" s="1"/>
      <c r="M537" s="6"/>
      <c r="N537" s="1"/>
      <c r="O537" s="1"/>
      <c r="P537" s="1"/>
    </row>
    <row r="538" spans="1:1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4"/>
      <c r="K538" s="1"/>
      <c r="L538" s="1"/>
      <c r="M538" s="6"/>
      <c r="N538" s="1"/>
      <c r="O538" s="1"/>
      <c r="P538" s="1"/>
    </row>
    <row r="539" spans="1:1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4"/>
      <c r="K539" s="1"/>
      <c r="L539" s="1"/>
      <c r="M539" s="6"/>
      <c r="N539" s="1"/>
      <c r="O539" s="1"/>
      <c r="P539" s="1"/>
    </row>
    <row r="540" spans="1:1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4"/>
      <c r="K540" s="1"/>
      <c r="L540" s="1"/>
      <c r="M540" s="6"/>
      <c r="N540" s="1"/>
      <c r="O540" s="1"/>
      <c r="P540" s="1"/>
    </row>
    <row r="541" spans="1:1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4"/>
      <c r="K541" s="1"/>
      <c r="L541" s="1"/>
      <c r="M541" s="6"/>
      <c r="N541" s="1"/>
      <c r="O541" s="1"/>
      <c r="P541" s="1"/>
    </row>
    <row r="542" spans="1:1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4"/>
      <c r="K542" s="1"/>
      <c r="L542" s="1"/>
      <c r="M542" s="6"/>
      <c r="N542" s="1"/>
      <c r="O542" s="1"/>
      <c r="P542" s="1"/>
    </row>
    <row r="543" spans="1:1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4"/>
      <c r="K543" s="1"/>
      <c r="L543" s="1"/>
      <c r="M543" s="6"/>
      <c r="N543" s="1"/>
      <c r="O543" s="1"/>
      <c r="P543" s="1"/>
    </row>
    <row r="544" spans="1:1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4"/>
      <c r="K544" s="1"/>
      <c r="L544" s="1"/>
      <c r="M544" s="6"/>
      <c r="N544" s="1"/>
      <c r="O544" s="1"/>
      <c r="P544" s="1"/>
    </row>
    <row r="545" spans="1:1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4"/>
      <c r="K545" s="1"/>
      <c r="L545" s="1"/>
      <c r="M545" s="6"/>
      <c r="N545" s="1"/>
      <c r="O545" s="1"/>
      <c r="P545" s="1"/>
    </row>
    <row r="546" spans="1:1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4"/>
      <c r="K546" s="1"/>
      <c r="L546" s="1"/>
      <c r="M546" s="6"/>
      <c r="N546" s="1"/>
      <c r="O546" s="1"/>
      <c r="P546" s="1"/>
    </row>
    <row r="547" spans="1:1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4"/>
      <c r="K547" s="1"/>
      <c r="L547" s="1"/>
      <c r="M547" s="6"/>
      <c r="N547" s="1"/>
      <c r="O547" s="1"/>
      <c r="P547" s="1"/>
    </row>
    <row r="548" spans="1:1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4"/>
      <c r="K548" s="1"/>
      <c r="L548" s="1"/>
      <c r="M548" s="6"/>
      <c r="N548" s="1"/>
      <c r="O548" s="1"/>
      <c r="P548" s="1"/>
    </row>
    <row r="549" spans="1:1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4"/>
      <c r="K549" s="1"/>
      <c r="L549" s="1"/>
      <c r="M549" s="6"/>
      <c r="N549" s="1"/>
      <c r="O549" s="1"/>
      <c r="P549" s="1"/>
    </row>
    <row r="550" spans="1:1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4"/>
      <c r="K550" s="1"/>
      <c r="L550" s="1"/>
      <c r="M550" s="6"/>
      <c r="N550" s="1"/>
      <c r="O550" s="1"/>
      <c r="P550" s="1"/>
    </row>
    <row r="551" spans="1:1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4"/>
      <c r="K551" s="1"/>
      <c r="L551" s="1"/>
      <c r="M551" s="6"/>
      <c r="N551" s="1"/>
      <c r="O551" s="1"/>
      <c r="P551" s="1"/>
    </row>
    <row r="552" spans="1:1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4"/>
      <c r="K552" s="1"/>
      <c r="L552" s="1"/>
      <c r="M552" s="6"/>
      <c r="N552" s="1"/>
      <c r="O552" s="1"/>
      <c r="P552" s="1"/>
    </row>
    <row r="553" spans="1:1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4"/>
      <c r="K553" s="1"/>
      <c r="L553" s="1"/>
      <c r="M553" s="6"/>
      <c r="N553" s="1"/>
      <c r="O553" s="1"/>
      <c r="P553" s="1"/>
    </row>
    <row r="554" spans="1:1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4"/>
      <c r="K554" s="1"/>
      <c r="L554" s="1"/>
      <c r="M554" s="6"/>
      <c r="N554" s="1"/>
      <c r="O554" s="1"/>
      <c r="P554" s="1"/>
    </row>
    <row r="555" spans="1:1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4"/>
      <c r="K555" s="1"/>
      <c r="L555" s="1"/>
      <c r="M555" s="6"/>
      <c r="N555" s="1"/>
      <c r="O555" s="1"/>
      <c r="P555" s="1"/>
    </row>
    <row r="556" spans="1:1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4"/>
      <c r="K556" s="1"/>
      <c r="L556" s="1"/>
      <c r="M556" s="6"/>
      <c r="N556" s="1"/>
      <c r="O556" s="1"/>
      <c r="P556" s="1"/>
    </row>
    <row r="557" spans="1:1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4"/>
      <c r="K557" s="1"/>
      <c r="L557" s="1"/>
      <c r="M557" s="6"/>
      <c r="N557" s="1"/>
      <c r="O557" s="1"/>
      <c r="P557" s="1"/>
    </row>
    <row r="558" spans="1:1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4"/>
      <c r="K558" s="1"/>
      <c r="L558" s="1"/>
      <c r="M558" s="6"/>
      <c r="N558" s="1"/>
      <c r="O558" s="1"/>
      <c r="P558" s="1"/>
    </row>
    <row r="559" spans="1:1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4"/>
      <c r="K559" s="1"/>
      <c r="L559" s="1"/>
      <c r="M559" s="6"/>
      <c r="N559" s="1"/>
      <c r="O559" s="1"/>
      <c r="P559" s="1"/>
    </row>
    <row r="560" spans="1:1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4"/>
      <c r="K560" s="1"/>
      <c r="L560" s="1"/>
      <c r="M560" s="6"/>
      <c r="N560" s="1"/>
      <c r="O560" s="1"/>
      <c r="P560" s="1"/>
    </row>
    <row r="561" spans="1:1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4"/>
      <c r="K561" s="1"/>
      <c r="L561" s="1"/>
      <c r="M561" s="6"/>
      <c r="N561" s="1"/>
      <c r="O561" s="1"/>
      <c r="P561" s="1"/>
    </row>
    <row r="562" spans="1:1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4"/>
      <c r="K562" s="1"/>
      <c r="L562" s="1"/>
      <c r="M562" s="6"/>
      <c r="N562" s="1"/>
      <c r="O562" s="1"/>
      <c r="P562" s="1"/>
    </row>
    <row r="563" spans="1:1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4"/>
      <c r="K563" s="1"/>
      <c r="L563" s="1"/>
      <c r="M563" s="6"/>
      <c r="N563" s="1"/>
      <c r="O563" s="1"/>
      <c r="P563" s="1"/>
    </row>
    <row r="564" spans="1:1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4"/>
      <c r="K564" s="1"/>
      <c r="L564" s="1"/>
      <c r="M564" s="6"/>
      <c r="N564" s="1"/>
      <c r="O564" s="1"/>
      <c r="P564" s="1"/>
    </row>
    <row r="565" spans="1:1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4"/>
      <c r="K565" s="1"/>
      <c r="L565" s="1"/>
      <c r="M565" s="6"/>
      <c r="N565" s="1"/>
      <c r="O565" s="1"/>
      <c r="P565" s="1"/>
    </row>
    <row r="566" spans="1:1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4"/>
      <c r="K566" s="1"/>
      <c r="L566" s="1"/>
      <c r="M566" s="6"/>
      <c r="N566" s="1"/>
      <c r="O566" s="1"/>
      <c r="P566" s="1"/>
    </row>
    <row r="567" spans="1:1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4"/>
      <c r="K567" s="1"/>
      <c r="L567" s="1"/>
      <c r="M567" s="6"/>
      <c r="N567" s="1"/>
      <c r="O567" s="1"/>
      <c r="P567" s="1"/>
    </row>
    <row r="568" spans="1:1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4"/>
      <c r="K568" s="1"/>
      <c r="L568" s="1"/>
      <c r="M568" s="6"/>
      <c r="N568" s="1"/>
      <c r="O568" s="1"/>
      <c r="P568" s="1"/>
    </row>
    <row r="569" spans="1:1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4"/>
      <c r="K569" s="1"/>
      <c r="L569" s="1"/>
      <c r="M569" s="6"/>
      <c r="N569" s="1"/>
      <c r="O569" s="1"/>
      <c r="P569" s="1"/>
    </row>
    <row r="570" spans="1:1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4"/>
      <c r="K570" s="1"/>
      <c r="L570" s="1"/>
      <c r="M570" s="6"/>
      <c r="N570" s="1"/>
      <c r="O570" s="1"/>
      <c r="P570" s="1"/>
    </row>
    <row r="571" spans="1:1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4"/>
      <c r="K571" s="1"/>
      <c r="L571" s="1"/>
      <c r="M571" s="6"/>
      <c r="N571" s="1"/>
      <c r="O571" s="1"/>
      <c r="P571" s="1"/>
    </row>
    <row r="572" spans="1:1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4"/>
      <c r="K572" s="1"/>
      <c r="L572" s="1"/>
      <c r="M572" s="6"/>
      <c r="N572" s="1"/>
      <c r="O572" s="1"/>
      <c r="P572" s="1"/>
    </row>
    <row r="573" spans="1:1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4"/>
      <c r="K573" s="1"/>
      <c r="L573" s="1"/>
      <c r="M573" s="6"/>
      <c r="N573" s="1"/>
      <c r="O573" s="1"/>
      <c r="P573" s="1"/>
    </row>
    <row r="574" spans="1:1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4"/>
      <c r="K574" s="1"/>
      <c r="L574" s="1"/>
      <c r="M574" s="6"/>
      <c r="N574" s="1"/>
      <c r="O574" s="1"/>
      <c r="P574" s="1"/>
    </row>
    <row r="575" spans="1:1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4"/>
      <c r="K575" s="1"/>
      <c r="L575" s="1"/>
      <c r="M575" s="6"/>
      <c r="N575" s="1"/>
      <c r="O575" s="1"/>
      <c r="P575" s="1"/>
    </row>
    <row r="576" spans="1:1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4"/>
      <c r="K576" s="1"/>
      <c r="L576" s="1"/>
      <c r="M576" s="6"/>
      <c r="N576" s="1"/>
      <c r="O576" s="1"/>
      <c r="P576" s="1"/>
    </row>
    <row r="577" spans="1:1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4"/>
      <c r="K577" s="1"/>
      <c r="L577" s="1"/>
      <c r="M577" s="6"/>
      <c r="N577" s="1"/>
      <c r="O577" s="1"/>
      <c r="P577" s="1"/>
    </row>
    <row r="578" spans="1:1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4"/>
      <c r="K578" s="1"/>
      <c r="L578" s="1"/>
      <c r="M578" s="6"/>
      <c r="N578" s="1"/>
      <c r="O578" s="1"/>
      <c r="P578" s="1"/>
    </row>
    <row r="579" spans="1:1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4"/>
      <c r="K579" s="1"/>
      <c r="L579" s="1"/>
      <c r="M579" s="6"/>
      <c r="N579" s="1"/>
      <c r="O579" s="1"/>
      <c r="P579" s="1"/>
    </row>
    <row r="580" spans="1:1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4"/>
      <c r="K580" s="1"/>
      <c r="L580" s="1"/>
      <c r="M580" s="6"/>
      <c r="N580" s="1"/>
      <c r="O580" s="1"/>
      <c r="P580" s="1"/>
    </row>
    <row r="581" spans="1:1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4"/>
      <c r="K581" s="1"/>
      <c r="L581" s="1"/>
      <c r="M581" s="6"/>
      <c r="N581" s="1"/>
      <c r="O581" s="1"/>
      <c r="P581" s="1"/>
    </row>
    <row r="582" spans="1:1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4"/>
      <c r="K582" s="1"/>
      <c r="L582" s="1"/>
      <c r="M582" s="6"/>
      <c r="N582" s="1"/>
      <c r="O582" s="1"/>
      <c r="P582" s="1"/>
    </row>
    <row r="583" spans="1:1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4"/>
      <c r="K583" s="1"/>
      <c r="L583" s="1"/>
      <c r="M583" s="6"/>
      <c r="N583" s="1"/>
      <c r="O583" s="1"/>
      <c r="P583" s="1"/>
    </row>
    <row r="584" spans="1:1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4"/>
      <c r="K584" s="1"/>
      <c r="L584" s="1"/>
      <c r="M584" s="6"/>
      <c r="N584" s="1"/>
      <c r="O584" s="1"/>
      <c r="P584" s="1"/>
    </row>
    <row r="585" spans="1:1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4"/>
      <c r="K585" s="1"/>
      <c r="L585" s="1"/>
      <c r="M585" s="6"/>
      <c r="N585" s="1"/>
      <c r="O585" s="1"/>
      <c r="P585" s="1"/>
    </row>
    <row r="586" spans="1:1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4"/>
      <c r="K586" s="1"/>
      <c r="L586" s="1"/>
      <c r="M586" s="6"/>
      <c r="N586" s="1"/>
      <c r="O586" s="1"/>
      <c r="P586" s="1"/>
    </row>
    <row r="587" spans="1:1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4"/>
      <c r="K587" s="1"/>
      <c r="L587" s="1"/>
      <c r="M587" s="6"/>
      <c r="N587" s="1"/>
      <c r="O587" s="1"/>
      <c r="P587" s="1"/>
    </row>
    <row r="588" spans="1:1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4"/>
      <c r="K588" s="1"/>
      <c r="L588" s="1"/>
      <c r="M588" s="6"/>
      <c r="N588" s="1"/>
      <c r="O588" s="1"/>
      <c r="P588" s="1"/>
    </row>
    <row r="589" spans="1:1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4"/>
      <c r="K589" s="1"/>
      <c r="L589" s="1"/>
      <c r="M589" s="6"/>
      <c r="N589" s="1"/>
      <c r="O589" s="1"/>
      <c r="P589" s="1"/>
    </row>
    <row r="590" spans="1:1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4"/>
      <c r="K590" s="1"/>
      <c r="L590" s="1"/>
      <c r="M590" s="6"/>
      <c r="N590" s="1"/>
      <c r="O590" s="1"/>
      <c r="P590" s="1"/>
    </row>
    <row r="591" spans="1:1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4"/>
      <c r="K591" s="1"/>
      <c r="L591" s="1"/>
      <c r="M591" s="6"/>
      <c r="N591" s="1"/>
      <c r="O591" s="1"/>
      <c r="P591" s="1"/>
    </row>
    <row r="592" spans="1:1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4"/>
      <c r="K592" s="1"/>
      <c r="L592" s="1"/>
      <c r="M592" s="6"/>
      <c r="N592" s="1"/>
      <c r="O592" s="1"/>
      <c r="P592" s="1"/>
    </row>
    <row r="593" spans="1:1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4"/>
      <c r="K593" s="1"/>
      <c r="L593" s="1"/>
      <c r="M593" s="6"/>
      <c r="N593" s="1"/>
      <c r="O593" s="1"/>
      <c r="P593" s="1"/>
    </row>
    <row r="594" spans="1:1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4"/>
      <c r="K594" s="1"/>
      <c r="L594" s="1"/>
      <c r="M594" s="6"/>
      <c r="N594" s="1"/>
      <c r="O594" s="1"/>
      <c r="P594" s="1"/>
    </row>
    <row r="595" spans="1:1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4"/>
      <c r="K595" s="1"/>
      <c r="L595" s="1"/>
      <c r="M595" s="6"/>
      <c r="N595" s="1"/>
      <c r="O595" s="1"/>
      <c r="P595" s="1"/>
    </row>
    <row r="596" spans="1:1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4"/>
      <c r="K596" s="1"/>
      <c r="L596" s="1"/>
      <c r="M596" s="6"/>
      <c r="N596" s="1"/>
      <c r="O596" s="1"/>
      <c r="P596" s="1"/>
    </row>
    <row r="597" spans="1:1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4"/>
      <c r="K597" s="1"/>
      <c r="L597" s="1"/>
      <c r="M597" s="6"/>
      <c r="N597" s="1"/>
      <c r="O597" s="1"/>
      <c r="P597" s="1"/>
    </row>
    <row r="598" spans="1:1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4"/>
      <c r="K598" s="1"/>
      <c r="L598" s="1"/>
      <c r="M598" s="6"/>
      <c r="N598" s="1"/>
      <c r="O598" s="1"/>
      <c r="P598" s="1"/>
    </row>
    <row r="599" spans="1:1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4"/>
      <c r="K599" s="1"/>
      <c r="L599" s="1"/>
      <c r="M599" s="6"/>
      <c r="N599" s="1"/>
      <c r="O599" s="1"/>
      <c r="P599" s="1"/>
    </row>
    <row r="600" spans="1:1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4"/>
      <c r="K600" s="1"/>
      <c r="L600" s="1"/>
      <c r="M600" s="6"/>
      <c r="N600" s="1"/>
      <c r="O600" s="1"/>
      <c r="P600" s="1"/>
    </row>
    <row r="601" spans="1:1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4"/>
      <c r="K601" s="1"/>
      <c r="L601" s="1"/>
      <c r="M601" s="6"/>
      <c r="N601" s="1"/>
      <c r="O601" s="1"/>
      <c r="P601" s="1"/>
    </row>
    <row r="602" spans="1:1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4"/>
      <c r="K602" s="1"/>
      <c r="L602" s="1"/>
      <c r="M602" s="6"/>
      <c r="N602" s="1"/>
      <c r="O602" s="1"/>
      <c r="P602" s="1"/>
    </row>
    <row r="603" spans="1:1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4"/>
      <c r="K603" s="1"/>
      <c r="L603" s="1"/>
      <c r="M603" s="6"/>
      <c r="N603" s="1"/>
      <c r="O603" s="1"/>
      <c r="P603" s="1"/>
    </row>
    <row r="604" spans="1:1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4"/>
      <c r="K604" s="1"/>
      <c r="L604" s="1"/>
      <c r="M604" s="6"/>
      <c r="N604" s="1"/>
      <c r="O604" s="1"/>
      <c r="P604" s="1"/>
    </row>
    <row r="605" spans="1:1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4"/>
      <c r="K605" s="1"/>
      <c r="L605" s="1"/>
      <c r="M605" s="6"/>
      <c r="N605" s="1"/>
      <c r="O605" s="1"/>
      <c r="P605" s="1"/>
    </row>
    <row r="606" spans="1:1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4"/>
      <c r="K606" s="1"/>
      <c r="L606" s="1"/>
      <c r="M606" s="6"/>
      <c r="N606" s="1"/>
      <c r="O606" s="1"/>
      <c r="P606" s="1"/>
    </row>
    <row r="607" spans="1:1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4"/>
      <c r="K607" s="1"/>
      <c r="L607" s="1"/>
      <c r="M607" s="6"/>
      <c r="N607" s="1"/>
      <c r="O607" s="1"/>
      <c r="P607" s="1"/>
    </row>
    <row r="608" spans="1:1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4"/>
      <c r="K608" s="1"/>
      <c r="L608" s="1"/>
      <c r="M608" s="6"/>
      <c r="N608" s="1"/>
      <c r="O608" s="1"/>
      <c r="P608" s="1"/>
    </row>
    <row r="609" spans="1:1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4"/>
      <c r="K609" s="1"/>
      <c r="L609" s="1"/>
      <c r="M609" s="6"/>
      <c r="N609" s="1"/>
      <c r="O609" s="1"/>
      <c r="P609" s="1"/>
    </row>
    <row r="610" spans="1:1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4"/>
      <c r="K610" s="1"/>
      <c r="L610" s="1"/>
      <c r="M610" s="6"/>
      <c r="N610" s="1"/>
      <c r="O610" s="1"/>
      <c r="P610" s="1"/>
    </row>
    <row r="611" spans="1:1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4"/>
      <c r="K611" s="1"/>
      <c r="L611" s="1"/>
      <c r="M611" s="6"/>
      <c r="N611" s="1"/>
      <c r="O611" s="1"/>
      <c r="P611" s="1"/>
    </row>
    <row r="612" spans="1:1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4"/>
      <c r="K612" s="1"/>
      <c r="L612" s="1"/>
      <c r="M612" s="6"/>
      <c r="N612" s="1"/>
      <c r="O612" s="1"/>
      <c r="P612" s="1"/>
    </row>
    <row r="613" spans="1:1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4"/>
      <c r="K613" s="1"/>
      <c r="L613" s="1"/>
      <c r="M613" s="6"/>
      <c r="N613" s="1"/>
      <c r="O613" s="1"/>
      <c r="P613" s="1"/>
    </row>
    <row r="614" spans="1:1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4"/>
      <c r="K614" s="1"/>
      <c r="L614" s="1"/>
      <c r="M614" s="6"/>
      <c r="N614" s="1"/>
      <c r="O614" s="1"/>
      <c r="P614" s="1"/>
    </row>
    <row r="615" spans="1:1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4"/>
      <c r="K615" s="1"/>
      <c r="L615" s="1"/>
      <c r="M615" s="6"/>
      <c r="N615" s="1"/>
      <c r="O615" s="1"/>
      <c r="P615" s="1"/>
    </row>
    <row r="616" spans="1:1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4"/>
      <c r="K616" s="1"/>
      <c r="L616" s="1"/>
      <c r="M616" s="6"/>
      <c r="N616" s="1"/>
      <c r="O616" s="1"/>
      <c r="P616" s="1"/>
    </row>
    <row r="617" spans="1:1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4"/>
      <c r="K617" s="1"/>
      <c r="L617" s="1"/>
      <c r="M617" s="6"/>
      <c r="N617" s="1"/>
      <c r="O617" s="1"/>
      <c r="P617" s="1"/>
    </row>
    <row r="618" spans="1:1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4"/>
      <c r="K618" s="1"/>
      <c r="L618" s="1"/>
      <c r="M618" s="6"/>
      <c r="N618" s="1"/>
      <c r="O618" s="1"/>
      <c r="P618" s="1"/>
    </row>
    <row r="619" spans="1:1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4"/>
      <c r="K619" s="1"/>
      <c r="L619" s="1"/>
      <c r="M619" s="6"/>
      <c r="N619" s="1"/>
      <c r="O619" s="1"/>
      <c r="P619" s="1"/>
    </row>
    <row r="620" spans="1:1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4"/>
      <c r="K620" s="1"/>
      <c r="L620" s="1"/>
      <c r="M620" s="6"/>
      <c r="N620" s="1"/>
      <c r="O620" s="1"/>
      <c r="P620" s="1"/>
    </row>
    <row r="621" spans="1:1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4"/>
      <c r="K621" s="1"/>
      <c r="L621" s="1"/>
      <c r="M621" s="6"/>
      <c r="N621" s="1"/>
      <c r="O621" s="1"/>
      <c r="P621" s="1"/>
    </row>
    <row r="622" spans="1:1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4"/>
      <c r="K622" s="1"/>
      <c r="L622" s="1"/>
      <c r="M622" s="6"/>
      <c r="N622" s="1"/>
      <c r="O622" s="1"/>
      <c r="P622" s="1"/>
    </row>
    <row r="623" spans="1:1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4"/>
      <c r="K623" s="1"/>
      <c r="L623" s="1"/>
      <c r="M623" s="6"/>
      <c r="N623" s="1"/>
      <c r="O623" s="1"/>
      <c r="P623" s="1"/>
    </row>
    <row r="624" spans="1:1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4"/>
      <c r="K624" s="1"/>
      <c r="L624" s="1"/>
      <c r="M624" s="6"/>
      <c r="N624" s="1"/>
      <c r="O624" s="1"/>
      <c r="P624" s="1"/>
    </row>
    <row r="625" spans="1:1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4"/>
      <c r="K625" s="1"/>
      <c r="L625" s="1"/>
      <c r="M625" s="6"/>
      <c r="N625" s="1"/>
      <c r="O625" s="1"/>
      <c r="P625" s="1"/>
    </row>
    <row r="626" spans="1:1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4"/>
      <c r="K626" s="1"/>
      <c r="L626" s="1"/>
      <c r="M626" s="6"/>
      <c r="N626" s="1"/>
      <c r="O626" s="1"/>
      <c r="P626" s="1"/>
    </row>
    <row r="627" spans="1:1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4"/>
      <c r="K627" s="1"/>
      <c r="L627" s="1"/>
      <c r="M627" s="6"/>
      <c r="N627" s="1"/>
      <c r="O627" s="1"/>
      <c r="P627" s="1"/>
    </row>
    <row r="628" spans="1:1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4"/>
      <c r="K628" s="1"/>
      <c r="L628" s="1"/>
      <c r="M628" s="6"/>
      <c r="N628" s="1"/>
      <c r="O628" s="1"/>
      <c r="P628" s="1"/>
    </row>
    <row r="629" spans="1:1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4"/>
      <c r="K629" s="1"/>
      <c r="L629" s="1"/>
      <c r="M629" s="6"/>
      <c r="N629" s="1"/>
      <c r="O629" s="1"/>
      <c r="P629" s="1"/>
    </row>
    <row r="630" spans="1:1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4"/>
      <c r="K630" s="1"/>
      <c r="L630" s="1"/>
      <c r="M630" s="6"/>
      <c r="N630" s="1"/>
      <c r="O630" s="1"/>
      <c r="P630" s="1"/>
    </row>
    <row r="631" spans="1:1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4"/>
      <c r="K631" s="1"/>
      <c r="L631" s="1"/>
      <c r="M631" s="6"/>
      <c r="N631" s="1"/>
      <c r="O631" s="1"/>
      <c r="P631" s="1"/>
    </row>
    <row r="632" spans="1:1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4"/>
      <c r="K632" s="1"/>
      <c r="L632" s="1"/>
      <c r="M632" s="6"/>
      <c r="N632" s="1"/>
      <c r="O632" s="1"/>
      <c r="P632" s="1"/>
    </row>
    <row r="633" spans="1:1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4"/>
      <c r="K633" s="1"/>
      <c r="L633" s="1"/>
      <c r="M633" s="6"/>
      <c r="N633" s="1"/>
      <c r="O633" s="1"/>
      <c r="P633" s="1"/>
    </row>
    <row r="634" spans="1:1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4"/>
      <c r="K634" s="1"/>
      <c r="L634" s="1"/>
      <c r="M634" s="6"/>
      <c r="N634" s="1"/>
      <c r="O634" s="1"/>
      <c r="P634" s="1"/>
    </row>
    <row r="635" spans="1:1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4"/>
      <c r="K635" s="1"/>
      <c r="L635" s="1"/>
      <c r="M635" s="6"/>
      <c r="N635" s="1"/>
      <c r="O635" s="1"/>
      <c r="P635" s="1"/>
    </row>
    <row r="636" spans="1:1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4"/>
      <c r="K636" s="1"/>
      <c r="L636" s="1"/>
      <c r="M636" s="6"/>
      <c r="N636" s="1"/>
      <c r="O636" s="1"/>
      <c r="P636" s="1"/>
    </row>
    <row r="637" spans="1:1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4"/>
      <c r="K637" s="1"/>
      <c r="L637" s="1"/>
      <c r="M637" s="6"/>
      <c r="N637" s="1"/>
      <c r="O637" s="1"/>
      <c r="P637" s="1"/>
    </row>
    <row r="638" spans="1:1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4"/>
      <c r="K638" s="1"/>
      <c r="L638" s="1"/>
      <c r="M638" s="6"/>
      <c r="N638" s="1"/>
      <c r="O638" s="1"/>
      <c r="P638" s="1"/>
    </row>
    <row r="639" spans="1:1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4"/>
      <c r="K639" s="1"/>
      <c r="L639" s="1"/>
      <c r="M639" s="6"/>
      <c r="N639" s="1"/>
      <c r="O639" s="1"/>
      <c r="P639" s="1"/>
    </row>
    <row r="640" spans="1:1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4"/>
      <c r="K640" s="1"/>
      <c r="L640" s="1"/>
      <c r="M640" s="6"/>
      <c r="N640" s="1"/>
      <c r="O640" s="1"/>
      <c r="P640" s="1"/>
    </row>
    <row r="641" spans="1:1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4"/>
      <c r="K641" s="1"/>
      <c r="L641" s="1"/>
      <c r="M641" s="6"/>
      <c r="N641" s="1"/>
      <c r="O641" s="1"/>
      <c r="P641" s="1"/>
    </row>
    <row r="642" spans="1:1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4"/>
      <c r="K642" s="1"/>
      <c r="L642" s="1"/>
      <c r="M642" s="6"/>
      <c r="N642" s="1"/>
      <c r="O642" s="1"/>
      <c r="P642" s="1"/>
    </row>
    <row r="643" spans="1:1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4"/>
      <c r="K643" s="1"/>
      <c r="L643" s="1"/>
      <c r="M643" s="6"/>
      <c r="N643" s="1"/>
      <c r="O643" s="1"/>
      <c r="P643" s="1"/>
    </row>
    <row r="644" spans="1:1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4"/>
      <c r="K644" s="1"/>
      <c r="L644" s="1"/>
      <c r="M644" s="6"/>
      <c r="N644" s="1"/>
      <c r="O644" s="1"/>
      <c r="P644" s="1"/>
    </row>
    <row r="645" spans="1:1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4"/>
      <c r="K645" s="1"/>
      <c r="L645" s="1"/>
      <c r="M645" s="6"/>
      <c r="N645" s="1"/>
      <c r="O645" s="1"/>
      <c r="P645" s="1"/>
    </row>
    <row r="646" spans="1:1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4"/>
      <c r="K646" s="1"/>
      <c r="L646" s="1"/>
      <c r="M646" s="6"/>
      <c r="N646" s="1"/>
      <c r="O646" s="1"/>
      <c r="P646" s="1"/>
    </row>
    <row r="647" spans="1:1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4"/>
      <c r="K647" s="1"/>
      <c r="L647" s="1"/>
      <c r="M647" s="6"/>
      <c r="N647" s="1"/>
      <c r="O647" s="1"/>
      <c r="P647" s="1"/>
    </row>
    <row r="648" spans="1:1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4"/>
      <c r="K648" s="1"/>
      <c r="L648" s="1"/>
      <c r="M648" s="6"/>
      <c r="N648" s="1"/>
      <c r="O648" s="1"/>
      <c r="P648" s="1"/>
    </row>
    <row r="649" spans="1:1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4"/>
      <c r="K649" s="1"/>
      <c r="L649" s="1"/>
      <c r="M649" s="6"/>
      <c r="N649" s="1"/>
      <c r="O649" s="1"/>
      <c r="P649" s="1"/>
    </row>
    <row r="650" spans="1:1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4"/>
      <c r="K650" s="1"/>
      <c r="L650" s="1"/>
      <c r="M650" s="6"/>
      <c r="N650" s="1"/>
      <c r="O650" s="1"/>
      <c r="P650" s="1"/>
    </row>
    <row r="651" spans="1:1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4"/>
      <c r="K651" s="1"/>
      <c r="L651" s="1"/>
      <c r="M651" s="6"/>
      <c r="N651" s="1"/>
      <c r="O651" s="1"/>
      <c r="P651" s="1"/>
    </row>
    <row r="652" spans="1:1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4"/>
      <c r="K652" s="1"/>
      <c r="L652" s="1"/>
      <c r="M652" s="6"/>
      <c r="N652" s="1"/>
      <c r="O652" s="1"/>
      <c r="P652" s="1"/>
    </row>
    <row r="653" spans="1:1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4"/>
      <c r="K653" s="1"/>
      <c r="L653" s="1"/>
      <c r="M653" s="6"/>
      <c r="N653" s="1"/>
      <c r="O653" s="1"/>
      <c r="P653" s="1"/>
    </row>
    <row r="654" spans="1:1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4"/>
      <c r="K654" s="1"/>
      <c r="L654" s="1"/>
      <c r="M654" s="6"/>
      <c r="N654" s="1"/>
      <c r="O654" s="1"/>
      <c r="P654" s="1"/>
    </row>
    <row r="655" spans="1:1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4"/>
      <c r="K655" s="1"/>
      <c r="L655" s="1"/>
      <c r="M655" s="6"/>
      <c r="N655" s="1"/>
      <c r="O655" s="1"/>
      <c r="P655" s="1"/>
    </row>
    <row r="656" spans="1:1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4"/>
      <c r="K656" s="1"/>
      <c r="L656" s="1"/>
      <c r="M656" s="6"/>
      <c r="N656" s="1"/>
      <c r="O656" s="1"/>
      <c r="P656" s="1"/>
    </row>
    <row r="657" spans="1:1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4"/>
      <c r="K657" s="1"/>
      <c r="L657" s="1"/>
      <c r="M657" s="6"/>
      <c r="N657" s="1"/>
      <c r="O657" s="1"/>
      <c r="P657" s="1"/>
    </row>
    <row r="658" spans="1:1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4"/>
      <c r="K658" s="1"/>
      <c r="L658" s="1"/>
      <c r="M658" s="6"/>
      <c r="N658" s="1"/>
      <c r="O658" s="1"/>
      <c r="P658" s="1"/>
    </row>
    <row r="659" spans="1:1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4"/>
      <c r="K659" s="1"/>
      <c r="L659" s="1"/>
      <c r="M659" s="6"/>
      <c r="N659" s="1"/>
      <c r="O659" s="1"/>
      <c r="P659" s="1"/>
    </row>
    <row r="660" spans="1:1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4"/>
      <c r="K660" s="1"/>
      <c r="L660" s="1"/>
      <c r="M660" s="6"/>
      <c r="N660" s="1"/>
      <c r="O660" s="1"/>
      <c r="P660" s="1"/>
    </row>
    <row r="661" spans="1:1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4"/>
      <c r="K661" s="1"/>
      <c r="L661" s="1"/>
      <c r="M661" s="6"/>
      <c r="N661" s="1"/>
      <c r="O661" s="1"/>
      <c r="P661" s="1"/>
    </row>
    <row r="662" spans="1:1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4"/>
      <c r="K662" s="1"/>
      <c r="L662" s="1"/>
      <c r="M662" s="6"/>
      <c r="N662" s="1"/>
      <c r="O662" s="1"/>
      <c r="P662" s="1"/>
    </row>
    <row r="663" spans="1:1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4"/>
      <c r="K663" s="1"/>
      <c r="L663" s="1"/>
      <c r="M663" s="6"/>
      <c r="N663" s="1"/>
      <c r="O663" s="1"/>
      <c r="P663" s="1"/>
    </row>
    <row r="664" spans="1:1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4"/>
      <c r="K664" s="1"/>
      <c r="L664" s="1"/>
      <c r="M664" s="6"/>
      <c r="N664" s="1"/>
      <c r="O664" s="1"/>
      <c r="P664" s="1"/>
    </row>
    <row r="665" spans="1:1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4"/>
      <c r="K665" s="1"/>
      <c r="L665" s="1"/>
      <c r="M665" s="6"/>
      <c r="N665" s="1"/>
      <c r="O665" s="1"/>
      <c r="P665" s="1"/>
    </row>
    <row r="666" spans="1:1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4"/>
      <c r="K666" s="1"/>
      <c r="L666" s="1"/>
      <c r="M666" s="6"/>
      <c r="N666" s="1"/>
      <c r="O666" s="1"/>
      <c r="P666" s="1"/>
    </row>
    <row r="667" spans="1:1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4"/>
      <c r="K667" s="1"/>
      <c r="L667" s="1"/>
      <c r="M667" s="6"/>
      <c r="N667" s="1"/>
      <c r="O667" s="1"/>
      <c r="P667" s="1"/>
    </row>
    <row r="668" spans="1:1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4"/>
      <c r="K668" s="1"/>
      <c r="L668" s="1"/>
      <c r="M668" s="6"/>
      <c r="N668" s="1"/>
      <c r="O668" s="1"/>
      <c r="P668" s="1"/>
    </row>
    <row r="669" spans="1:1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4"/>
      <c r="K669" s="1"/>
      <c r="L669" s="1"/>
      <c r="M669" s="6"/>
      <c r="N669" s="1"/>
      <c r="O669" s="1"/>
      <c r="P669" s="1"/>
    </row>
    <row r="670" spans="1:1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4"/>
      <c r="K670" s="1"/>
      <c r="L670" s="1"/>
      <c r="M670" s="6"/>
      <c r="N670" s="1"/>
      <c r="O670" s="1"/>
      <c r="P670" s="1"/>
    </row>
    <row r="671" spans="1:1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4"/>
      <c r="K671" s="1"/>
      <c r="L671" s="1"/>
      <c r="M671" s="6"/>
      <c r="N671" s="1"/>
      <c r="O671" s="1"/>
      <c r="P671" s="1"/>
    </row>
    <row r="672" spans="1:1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4"/>
      <c r="K672" s="1"/>
      <c r="L672" s="1"/>
      <c r="M672" s="6"/>
      <c r="N672" s="1"/>
      <c r="O672" s="1"/>
      <c r="P672" s="1"/>
    </row>
    <row r="673" spans="1:1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4"/>
      <c r="K673" s="1"/>
      <c r="L673" s="1"/>
      <c r="M673" s="6"/>
      <c r="N673" s="1"/>
      <c r="O673" s="1"/>
      <c r="P673" s="1"/>
    </row>
    <row r="674" spans="1:1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4"/>
      <c r="K674" s="1"/>
      <c r="L674" s="1"/>
      <c r="M674" s="6"/>
      <c r="N674" s="1"/>
      <c r="O674" s="1"/>
      <c r="P674" s="1"/>
    </row>
    <row r="675" spans="1:1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4"/>
      <c r="K675" s="1"/>
      <c r="L675" s="1"/>
      <c r="M675" s="6"/>
      <c r="N675" s="1"/>
      <c r="O675" s="1"/>
      <c r="P675" s="1"/>
    </row>
    <row r="676" spans="1:1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4"/>
      <c r="K676" s="1"/>
      <c r="L676" s="1"/>
      <c r="M676" s="6"/>
      <c r="N676" s="1"/>
      <c r="O676" s="1"/>
      <c r="P676" s="1"/>
    </row>
    <row r="677" spans="1:1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4"/>
      <c r="K677" s="1"/>
      <c r="L677" s="1"/>
      <c r="M677" s="6"/>
      <c r="N677" s="1"/>
      <c r="O677" s="1"/>
      <c r="P677" s="1"/>
    </row>
    <row r="678" spans="1:1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4"/>
      <c r="K678" s="1"/>
      <c r="L678" s="1"/>
      <c r="M678" s="6"/>
      <c r="N678" s="1"/>
      <c r="O678" s="1"/>
      <c r="P678" s="1"/>
    </row>
    <row r="679" spans="1:1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4"/>
      <c r="K679" s="1"/>
      <c r="L679" s="1"/>
      <c r="M679" s="6"/>
      <c r="N679" s="1"/>
      <c r="O679" s="1"/>
      <c r="P679" s="1"/>
    </row>
    <row r="680" spans="1:1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4"/>
      <c r="K680" s="1"/>
      <c r="L680" s="1"/>
      <c r="M680" s="6"/>
      <c r="N680" s="1"/>
      <c r="O680" s="1"/>
      <c r="P680" s="1"/>
    </row>
    <row r="681" spans="1:1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4"/>
      <c r="K681" s="1"/>
      <c r="L681" s="1"/>
      <c r="M681" s="6"/>
      <c r="N681" s="1"/>
      <c r="O681" s="1"/>
      <c r="P681" s="1"/>
    </row>
    <row r="682" spans="1:1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4"/>
      <c r="K682" s="1"/>
      <c r="L682" s="1"/>
      <c r="M682" s="6"/>
      <c r="N682" s="1"/>
      <c r="O682" s="1"/>
      <c r="P682" s="1"/>
    </row>
    <row r="683" spans="1:1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4"/>
      <c r="K683" s="1"/>
      <c r="L683" s="1"/>
      <c r="M683" s="6"/>
      <c r="N683" s="1"/>
      <c r="O683" s="1"/>
      <c r="P683" s="1"/>
    </row>
    <row r="684" spans="1:1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4"/>
      <c r="K684" s="1"/>
      <c r="L684" s="1"/>
      <c r="M684" s="6"/>
      <c r="N684" s="1"/>
      <c r="O684" s="1"/>
      <c r="P684" s="1"/>
    </row>
    <row r="685" spans="1:1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4"/>
      <c r="K685" s="1"/>
      <c r="L685" s="1"/>
      <c r="M685" s="6"/>
      <c r="N685" s="1"/>
      <c r="O685" s="1"/>
      <c r="P685" s="1"/>
    </row>
    <row r="686" spans="1:1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4"/>
      <c r="K686" s="1"/>
      <c r="L686" s="1"/>
      <c r="M686" s="6"/>
      <c r="N686" s="1"/>
      <c r="O686" s="1"/>
      <c r="P686" s="1"/>
    </row>
    <row r="687" spans="1:1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4"/>
      <c r="K687" s="1"/>
      <c r="L687" s="1"/>
      <c r="M687" s="6"/>
      <c r="N687" s="1"/>
      <c r="O687" s="1"/>
      <c r="P687" s="1"/>
    </row>
    <row r="688" spans="1:1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4"/>
      <c r="K688" s="1"/>
      <c r="L688" s="1"/>
      <c r="M688" s="6"/>
      <c r="N688" s="1"/>
      <c r="O688" s="1"/>
      <c r="P688" s="1"/>
    </row>
    <row r="689" spans="1:1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4"/>
      <c r="K689" s="1"/>
      <c r="L689" s="1"/>
      <c r="M689" s="6"/>
      <c r="N689" s="1"/>
      <c r="O689" s="1"/>
      <c r="P689" s="1"/>
    </row>
    <row r="690" spans="1:1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4"/>
      <c r="K690" s="1"/>
      <c r="L690" s="1"/>
      <c r="M690" s="6"/>
      <c r="N690" s="1"/>
      <c r="O690" s="1"/>
      <c r="P690" s="1"/>
    </row>
    <row r="691" spans="1:1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4"/>
      <c r="K691" s="1"/>
      <c r="L691" s="1"/>
      <c r="M691" s="6"/>
      <c r="N691" s="1"/>
      <c r="O691" s="1"/>
      <c r="P691" s="1"/>
    </row>
    <row r="692" spans="1:1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4"/>
      <c r="K692" s="1"/>
      <c r="L692" s="1"/>
      <c r="M692" s="6"/>
      <c r="N692" s="1"/>
      <c r="O692" s="1"/>
      <c r="P692" s="1"/>
    </row>
    <row r="693" spans="1:1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4"/>
      <c r="K693" s="1"/>
      <c r="L693" s="1"/>
      <c r="M693" s="6"/>
      <c r="N693" s="1"/>
      <c r="O693" s="1"/>
      <c r="P693" s="1"/>
    </row>
    <row r="694" spans="1:1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4"/>
      <c r="K694" s="1"/>
      <c r="L694" s="1"/>
      <c r="M694" s="6"/>
      <c r="N694" s="1"/>
      <c r="O694" s="1"/>
      <c r="P694" s="1"/>
    </row>
    <row r="695" spans="1:1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4"/>
      <c r="K695" s="1"/>
      <c r="L695" s="1"/>
      <c r="M695" s="6"/>
      <c r="N695" s="1"/>
      <c r="O695" s="1"/>
      <c r="P695" s="1"/>
    </row>
    <row r="696" spans="1:1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4"/>
      <c r="K696" s="1"/>
      <c r="L696" s="1"/>
      <c r="M696" s="6"/>
      <c r="N696" s="1"/>
      <c r="O696" s="1"/>
      <c r="P696" s="1"/>
    </row>
    <row r="697" spans="1:1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4"/>
      <c r="K697" s="1"/>
      <c r="L697" s="1"/>
      <c r="M697" s="6"/>
      <c r="N697" s="1"/>
      <c r="O697" s="1"/>
      <c r="P697" s="1"/>
    </row>
    <row r="698" spans="1:1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4"/>
      <c r="K698" s="1"/>
      <c r="L698" s="1"/>
      <c r="M698" s="6"/>
      <c r="N698" s="1"/>
      <c r="O698" s="1"/>
      <c r="P698" s="1"/>
    </row>
    <row r="699" spans="1:1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4"/>
      <c r="K699" s="1"/>
      <c r="L699" s="1"/>
      <c r="M699" s="6"/>
      <c r="N699" s="1"/>
      <c r="O699" s="1"/>
      <c r="P699" s="1"/>
    </row>
    <row r="700" spans="1:1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4"/>
      <c r="K700" s="1"/>
      <c r="L700" s="1"/>
      <c r="M700" s="6"/>
      <c r="N700" s="1"/>
      <c r="O700" s="1"/>
      <c r="P700" s="1"/>
    </row>
    <row r="701" spans="1:1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4"/>
      <c r="K701" s="1"/>
      <c r="L701" s="1"/>
      <c r="M701" s="6"/>
      <c r="N701" s="1"/>
      <c r="O701" s="1"/>
      <c r="P701" s="1"/>
    </row>
    <row r="702" spans="1:1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4"/>
      <c r="K702" s="1"/>
      <c r="L702" s="1"/>
      <c r="M702" s="6"/>
      <c r="N702" s="1"/>
      <c r="O702" s="1"/>
      <c r="P702" s="1"/>
    </row>
    <row r="703" spans="1:1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4"/>
      <c r="K703" s="1"/>
      <c r="L703" s="1"/>
      <c r="M703" s="6"/>
      <c r="N703" s="1"/>
      <c r="O703" s="1"/>
      <c r="P703" s="1"/>
    </row>
    <row r="704" spans="1:1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4"/>
      <c r="K704" s="1"/>
      <c r="L704" s="1"/>
      <c r="M704" s="6"/>
      <c r="N704" s="1"/>
      <c r="O704" s="1"/>
      <c r="P704" s="1"/>
    </row>
    <row r="705" spans="1:1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4"/>
      <c r="K705" s="1"/>
      <c r="L705" s="1"/>
      <c r="M705" s="6"/>
      <c r="N705" s="1"/>
      <c r="O705" s="1"/>
      <c r="P705" s="1"/>
    </row>
    <row r="706" spans="1:1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4"/>
      <c r="K706" s="1"/>
      <c r="L706" s="1"/>
      <c r="M706" s="6"/>
      <c r="N706" s="1"/>
      <c r="O706" s="1"/>
      <c r="P706" s="1"/>
    </row>
    <row r="707" spans="1:1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4"/>
      <c r="K707" s="1"/>
      <c r="L707" s="1"/>
      <c r="M707" s="6"/>
      <c r="N707" s="1"/>
      <c r="O707" s="1"/>
      <c r="P707" s="1"/>
    </row>
    <row r="708" spans="1:1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4"/>
      <c r="K708" s="1"/>
      <c r="L708" s="1"/>
      <c r="M708" s="6"/>
      <c r="N708" s="1"/>
      <c r="O708" s="1"/>
      <c r="P708" s="1"/>
    </row>
    <row r="709" spans="1:1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4"/>
      <c r="K709" s="1"/>
      <c r="L709" s="1"/>
      <c r="M709" s="6"/>
      <c r="N709" s="1"/>
      <c r="O709" s="1"/>
      <c r="P709" s="1"/>
    </row>
    <row r="710" spans="1:1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4"/>
      <c r="K710" s="1"/>
      <c r="L710" s="1"/>
      <c r="M710" s="6"/>
      <c r="N710" s="1"/>
      <c r="O710" s="1"/>
      <c r="P710" s="1"/>
    </row>
    <row r="711" spans="1:1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4"/>
      <c r="K711" s="1"/>
      <c r="L711" s="1"/>
      <c r="M711" s="6"/>
      <c r="N711" s="1"/>
      <c r="O711" s="1"/>
      <c r="P711" s="1"/>
    </row>
    <row r="712" spans="1:1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4"/>
      <c r="K712" s="1"/>
      <c r="L712" s="1"/>
      <c r="M712" s="6"/>
      <c r="N712" s="1"/>
      <c r="O712" s="1"/>
      <c r="P712" s="1"/>
    </row>
    <row r="713" spans="1:1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4"/>
      <c r="K713" s="1"/>
      <c r="L713" s="1"/>
      <c r="M713" s="6"/>
      <c r="N713" s="1"/>
      <c r="O713" s="1"/>
      <c r="P713" s="1"/>
    </row>
    <row r="714" spans="1:1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4"/>
      <c r="K714" s="1"/>
      <c r="L714" s="1"/>
      <c r="M714" s="6"/>
      <c r="N714" s="1"/>
      <c r="O714" s="1"/>
      <c r="P714" s="1"/>
    </row>
    <row r="715" spans="1:1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4"/>
      <c r="K715" s="1"/>
      <c r="L715" s="1"/>
      <c r="M715" s="6"/>
      <c r="N715" s="1"/>
      <c r="O715" s="1"/>
      <c r="P715" s="1"/>
    </row>
    <row r="716" spans="1:1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4"/>
      <c r="K716" s="1"/>
      <c r="L716" s="1"/>
      <c r="M716" s="6"/>
      <c r="N716" s="1"/>
      <c r="O716" s="1"/>
      <c r="P716" s="1"/>
    </row>
    <row r="717" spans="1:1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4"/>
      <c r="K717" s="1"/>
      <c r="L717" s="1"/>
      <c r="M717" s="6"/>
      <c r="N717" s="1"/>
      <c r="O717" s="1"/>
      <c r="P717" s="1"/>
    </row>
    <row r="718" spans="1:1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4"/>
      <c r="K718" s="1"/>
      <c r="L718" s="1"/>
      <c r="M718" s="6"/>
      <c r="N718" s="1"/>
      <c r="O718" s="1"/>
      <c r="P718" s="1"/>
    </row>
    <row r="719" spans="1:1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4"/>
      <c r="K719" s="1"/>
      <c r="L719" s="1"/>
      <c r="M719" s="6"/>
      <c r="N719" s="1"/>
      <c r="O719" s="1"/>
      <c r="P719" s="1"/>
    </row>
    <row r="720" spans="1:1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4"/>
      <c r="K720" s="1"/>
      <c r="L720" s="1"/>
      <c r="M720" s="6"/>
      <c r="N720" s="1"/>
      <c r="O720" s="1"/>
      <c r="P720" s="1"/>
    </row>
    <row r="721" spans="1:1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4"/>
      <c r="K721" s="1"/>
      <c r="L721" s="1"/>
      <c r="M721" s="6"/>
      <c r="N721" s="1"/>
      <c r="O721" s="1"/>
      <c r="P721" s="1"/>
    </row>
    <row r="722" spans="1:1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4"/>
      <c r="K722" s="1"/>
      <c r="L722" s="1"/>
      <c r="M722" s="6"/>
      <c r="N722" s="1"/>
      <c r="O722" s="1"/>
      <c r="P722" s="1"/>
    </row>
    <row r="723" spans="1:1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4"/>
      <c r="K723" s="1"/>
      <c r="L723" s="1"/>
      <c r="M723" s="6"/>
      <c r="N723" s="1"/>
      <c r="O723" s="1"/>
      <c r="P723" s="1"/>
    </row>
    <row r="724" spans="1:1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4"/>
      <c r="K724" s="1"/>
      <c r="L724" s="1"/>
      <c r="M724" s="6"/>
      <c r="N724" s="1"/>
      <c r="O724" s="1"/>
      <c r="P724" s="1"/>
    </row>
    <row r="725" spans="1:1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4"/>
      <c r="K725" s="1"/>
      <c r="L725" s="1"/>
      <c r="M725" s="6"/>
      <c r="N725" s="1"/>
      <c r="O725" s="1"/>
      <c r="P725" s="1"/>
    </row>
    <row r="726" spans="1:1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4"/>
      <c r="K726" s="1"/>
      <c r="L726" s="1"/>
      <c r="M726" s="6"/>
      <c r="N726" s="1"/>
      <c r="O726" s="1"/>
      <c r="P726" s="1"/>
    </row>
    <row r="727" spans="1:1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4"/>
      <c r="K727" s="1"/>
      <c r="L727" s="1"/>
      <c r="M727" s="6"/>
      <c r="N727" s="1"/>
      <c r="O727" s="1"/>
      <c r="P727" s="1"/>
    </row>
    <row r="728" spans="1:1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4"/>
      <c r="K728" s="1"/>
      <c r="L728" s="1"/>
      <c r="M728" s="6"/>
      <c r="N728" s="1"/>
      <c r="O728" s="1"/>
      <c r="P728" s="1"/>
    </row>
    <row r="729" spans="1:1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4"/>
      <c r="K729" s="1"/>
      <c r="L729" s="1"/>
      <c r="M729" s="6"/>
      <c r="N729" s="1"/>
      <c r="O729" s="1"/>
      <c r="P729" s="1"/>
    </row>
    <row r="730" spans="1:1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4"/>
      <c r="K730" s="1"/>
      <c r="L730" s="1"/>
      <c r="M730" s="6"/>
      <c r="N730" s="1"/>
      <c r="O730" s="1"/>
      <c r="P730" s="1"/>
    </row>
    <row r="731" spans="1:1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4"/>
      <c r="K731" s="1"/>
      <c r="L731" s="1"/>
      <c r="M731" s="6"/>
      <c r="N731" s="1"/>
      <c r="O731" s="1"/>
      <c r="P731" s="1"/>
    </row>
    <row r="732" spans="1:1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4"/>
      <c r="K732" s="1"/>
      <c r="L732" s="1"/>
      <c r="M732" s="6"/>
      <c r="N732" s="1"/>
      <c r="O732" s="1"/>
      <c r="P732" s="1"/>
    </row>
    <row r="733" spans="1:1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4"/>
      <c r="K733" s="1"/>
      <c r="L733" s="1"/>
      <c r="M733" s="6"/>
      <c r="N733" s="1"/>
      <c r="O733" s="1"/>
      <c r="P733" s="1"/>
    </row>
    <row r="734" spans="1:16" ht="15" customHeight="1" x14ac:dyDescent="0.2">
      <c r="A734" s="159"/>
      <c r="B734" s="159"/>
      <c r="C734" s="159"/>
      <c r="D734" s="159"/>
      <c r="E734" s="159"/>
      <c r="F734" s="159"/>
      <c r="G734" s="159"/>
      <c r="H734" s="159"/>
      <c r="I734" s="159"/>
      <c r="J734" s="216"/>
      <c r="K734" s="159"/>
      <c r="L734" s="159"/>
      <c r="M734" s="217"/>
      <c r="N734" s="1"/>
      <c r="O734" s="1"/>
    </row>
    <row r="735" spans="1:16" ht="15" customHeight="1" x14ac:dyDescent="0.2">
      <c r="A735" s="159"/>
      <c r="B735" s="159"/>
      <c r="C735" s="159"/>
      <c r="D735" s="159"/>
      <c r="E735" s="159"/>
      <c r="F735" s="159"/>
      <c r="G735" s="159"/>
      <c r="H735" s="159"/>
      <c r="I735" s="159"/>
      <c r="J735" s="216"/>
      <c r="K735" s="159"/>
      <c r="L735" s="159"/>
      <c r="M735" s="217"/>
      <c r="N735" s="1"/>
      <c r="O735" s="1"/>
    </row>
    <row r="736" spans="1:16" ht="15" customHeight="1" x14ac:dyDescent="0.2">
      <c r="A736" s="159"/>
      <c r="B736" s="159"/>
      <c r="C736" s="159"/>
      <c r="D736" s="159"/>
      <c r="E736" s="159"/>
      <c r="F736" s="159"/>
      <c r="G736" s="159"/>
      <c r="H736" s="159"/>
      <c r="I736" s="159"/>
      <c r="J736" s="216"/>
      <c r="K736" s="159"/>
      <c r="L736" s="159"/>
      <c r="M736" s="217"/>
      <c r="N736" s="1"/>
      <c r="O736" s="1"/>
    </row>
    <row r="737" spans="14:15" ht="15" customHeight="1" x14ac:dyDescent="0.2">
      <c r="N737" s="1"/>
      <c r="O737" s="1"/>
    </row>
    <row r="738" spans="14:15" ht="15" customHeight="1" x14ac:dyDescent="0.2">
      <c r="N738" s="1"/>
      <c r="O738" s="1"/>
    </row>
    <row r="739" spans="14:15" ht="15" customHeight="1" x14ac:dyDescent="0.2">
      <c r="N739" s="1"/>
      <c r="O739" s="1"/>
    </row>
    <row r="740" spans="14:15" ht="15" customHeight="1" x14ac:dyDescent="0.2">
      <c r="N740" s="1"/>
      <c r="O740" s="1"/>
    </row>
    <row r="741" spans="14:15" ht="15" customHeight="1" x14ac:dyDescent="0.2">
      <c r="N741" s="1"/>
      <c r="O741" s="1"/>
    </row>
    <row r="742" spans="14:15" ht="15" customHeight="1" x14ac:dyDescent="0.2">
      <c r="N742" s="1"/>
      <c r="O742" s="1"/>
    </row>
    <row r="743" spans="14:15" ht="15" customHeight="1" x14ac:dyDescent="0.2">
      <c r="N743" s="1"/>
      <c r="O743" s="1"/>
    </row>
    <row r="744" spans="14:15" ht="15" customHeight="1" x14ac:dyDescent="0.2">
      <c r="N744" s="1"/>
      <c r="O744" s="1"/>
    </row>
    <row r="745" spans="14:15" ht="15" customHeight="1" x14ac:dyDescent="0.2">
      <c r="N745" s="1"/>
      <c r="O745" s="1"/>
    </row>
    <row r="746" spans="14:15" ht="15" customHeight="1" x14ac:dyDescent="0.2">
      <c r="N746" s="1"/>
      <c r="O746" s="1"/>
    </row>
    <row r="747" spans="14:15" ht="15" customHeight="1" x14ac:dyDescent="0.2">
      <c r="N747" s="1"/>
      <c r="O747" s="1"/>
    </row>
    <row r="748" spans="14:15" ht="15" customHeight="1" x14ac:dyDescent="0.2">
      <c r="N748" s="1"/>
      <c r="O748" s="1"/>
    </row>
    <row r="749" spans="14:15" ht="15" customHeight="1" x14ac:dyDescent="0.2">
      <c r="N749" s="1"/>
      <c r="O749" s="1"/>
    </row>
    <row r="750" spans="14:15" ht="15" customHeight="1" x14ac:dyDescent="0.2">
      <c r="N750" s="1"/>
      <c r="O750" s="1"/>
    </row>
    <row r="751" spans="14:15" ht="15" customHeight="1" x14ac:dyDescent="0.2">
      <c r="N751" s="1"/>
      <c r="O751" s="1"/>
    </row>
    <row r="752" spans="14:15" ht="15" customHeight="1" x14ac:dyDescent="0.2">
      <c r="N752" s="1"/>
      <c r="O752" s="1"/>
    </row>
  </sheetData>
  <autoFilter ref="A18:M70" xr:uid="{00000000-0009-0000-0000-000002000000}"/>
  <mergeCells count="89">
    <mergeCell ref="A8:L8"/>
    <mergeCell ref="G20:G21"/>
    <mergeCell ref="D40:D42"/>
    <mergeCell ref="E65:E70"/>
    <mergeCell ref="F40:F42"/>
    <mergeCell ref="G65:G70"/>
    <mergeCell ref="F38:F39"/>
    <mergeCell ref="A9:L9"/>
    <mergeCell ref="E49:E58"/>
    <mergeCell ref="G49:G58"/>
    <mergeCell ref="A46:A48"/>
    <mergeCell ref="F28:F37"/>
    <mergeCell ref="C46:C48"/>
    <mergeCell ref="E46:E48"/>
    <mergeCell ref="E40:E42"/>
    <mergeCell ref="H17:P17"/>
    <mergeCell ref="A1:A3"/>
    <mergeCell ref="B43:B45"/>
    <mergeCell ref="B20:B21"/>
    <mergeCell ref="D20:D21"/>
    <mergeCell ref="B65:B70"/>
    <mergeCell ref="A38:A39"/>
    <mergeCell ref="C38:C39"/>
    <mergeCell ref="B49:B58"/>
    <mergeCell ref="A7:L7"/>
    <mergeCell ref="C43:C45"/>
    <mergeCell ref="F46:F48"/>
    <mergeCell ref="A28:A37"/>
    <mergeCell ref="C28:C37"/>
    <mergeCell ref="B38:B39"/>
    <mergeCell ref="E25:E27"/>
    <mergeCell ref="G25:G27"/>
    <mergeCell ref="A5:L5"/>
    <mergeCell ref="C65:C70"/>
    <mergeCell ref="B25:B27"/>
    <mergeCell ref="A11:M11"/>
    <mergeCell ref="A40:A42"/>
    <mergeCell ref="F25:F27"/>
    <mergeCell ref="E28:E37"/>
    <mergeCell ref="B46:B48"/>
    <mergeCell ref="G28:G37"/>
    <mergeCell ref="D46:D48"/>
    <mergeCell ref="C40:C42"/>
    <mergeCell ref="A25:A27"/>
    <mergeCell ref="F49:F58"/>
    <mergeCell ref="B14:D14"/>
    <mergeCell ref="B40:B42"/>
    <mergeCell ref="C20:C21"/>
    <mergeCell ref="A49:A58"/>
    <mergeCell ref="E22:E24"/>
    <mergeCell ref="C49:C58"/>
    <mergeCell ref="D65:D70"/>
    <mergeCell ref="G22:G24"/>
    <mergeCell ref="F65:F70"/>
    <mergeCell ref="E38:E39"/>
    <mergeCell ref="A65:A70"/>
    <mergeCell ref="G43:G45"/>
    <mergeCell ref="E20:E21"/>
    <mergeCell ref="G38:G39"/>
    <mergeCell ref="A22:A24"/>
    <mergeCell ref="G59:G61"/>
    <mergeCell ref="A59:A61"/>
    <mergeCell ref="G46:G48"/>
    <mergeCell ref="B59:B61"/>
    <mergeCell ref="D59:D61"/>
    <mergeCell ref="D22:D24"/>
    <mergeCell ref="G40:G42"/>
    <mergeCell ref="A43:A45"/>
    <mergeCell ref="D49:D58"/>
    <mergeCell ref="B22:B24"/>
    <mergeCell ref="F20:F21"/>
    <mergeCell ref="F22:F24"/>
    <mergeCell ref="E43:E45"/>
    <mergeCell ref="C1:M3"/>
    <mergeCell ref="A20:A21"/>
    <mergeCell ref="F59:F61"/>
    <mergeCell ref="C59:C61"/>
    <mergeCell ref="E59:E61"/>
    <mergeCell ref="B1:B3"/>
    <mergeCell ref="C25:C27"/>
    <mergeCell ref="D38:D39"/>
    <mergeCell ref="B28:B37"/>
    <mergeCell ref="A6:L6"/>
    <mergeCell ref="D28:D37"/>
    <mergeCell ref="C22:C24"/>
    <mergeCell ref="D43:D45"/>
    <mergeCell ref="F43:F45"/>
    <mergeCell ref="A17:G17"/>
    <mergeCell ref="D25:D27"/>
  </mergeCells>
  <conditionalFormatting sqref="O20:O70">
    <cfRule type="cellIs" dxfId="8" priority="1" operator="equal">
      <formula>$H$79</formula>
    </cfRule>
    <cfRule type="cellIs" dxfId="7" priority="2" operator="equal">
      <formula>$H$78</formula>
    </cfRule>
    <cfRule type="cellIs" dxfId="6" priority="3" operator="equal">
      <formula>$H$77</formula>
    </cfRule>
  </conditionalFormatting>
  <dataValidations count="2">
    <dataValidation type="list" allowBlank="1" showInputMessage="1" showErrorMessage="1" sqref="O19" xr:uid="{00000000-0002-0000-0200-000000000000}">
      <formula1>#REF!</formula1>
    </dataValidation>
    <dataValidation type="list" allowBlank="1" showInputMessage="1" showErrorMessage="1" sqref="O20:O70" xr:uid="{00000000-0002-0000-0200-000001000000}">
      <formula1>$H$77:$H$79</formula1>
    </dataValidation>
  </dataValidations>
  <pageMargins left="0.7" right="0.7" top="0.75" bottom="0.75" header="0" footer="0"/>
  <pageSetup orientation="portrait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AA883"/>
  <sheetViews>
    <sheetView topLeftCell="H3" zoomScale="80" zoomScaleNormal="80" workbookViewId="0">
      <selection activeCell="M61" sqref="M61"/>
    </sheetView>
  </sheetViews>
  <sheetFormatPr baseColWidth="10" defaultColWidth="12.625" defaultRowHeight="15" customHeight="1" x14ac:dyDescent="0.2"/>
  <cols>
    <col min="1" max="1" width="38.5" customWidth="1"/>
    <col min="2" max="2" width="24" customWidth="1"/>
    <col min="3" max="3" width="9.875" customWidth="1"/>
    <col min="4" max="4" width="9.5" customWidth="1"/>
    <col min="5" max="6" width="9.625" customWidth="1"/>
    <col min="7" max="7" width="10.5" customWidth="1"/>
    <col min="8" max="8" width="27.625" customWidth="1"/>
    <col min="9" max="9" width="25.625" customWidth="1"/>
    <col min="10" max="10" width="26" style="5" customWidth="1"/>
    <col min="11" max="11" width="24.625" customWidth="1"/>
    <col min="12" max="12" width="28" customWidth="1"/>
    <col min="13" max="13" width="17" style="7" customWidth="1"/>
    <col min="14" max="14" width="25.75" customWidth="1"/>
    <col min="15" max="16" width="23.5" customWidth="1"/>
    <col min="17" max="27" width="11" customWidth="1"/>
  </cols>
  <sheetData>
    <row r="1" spans="1:27" s="15" customFormat="1" ht="25.5" customHeight="1" x14ac:dyDescent="0.25">
      <c r="A1" s="283"/>
      <c r="B1" s="287"/>
      <c r="C1" s="284"/>
      <c r="D1" s="239"/>
      <c r="E1" s="239"/>
      <c r="F1" s="239"/>
      <c r="G1" s="239"/>
      <c r="H1" s="239"/>
      <c r="I1" s="239"/>
      <c r="J1" s="239"/>
      <c r="K1" s="239"/>
      <c r="L1" s="239"/>
      <c r="M1" s="240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s="15" customFormat="1" ht="25.5" customHeight="1" x14ac:dyDescent="0.25">
      <c r="A2" s="233"/>
      <c r="B2" s="247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42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15" customFormat="1" ht="45" customHeight="1" x14ac:dyDescent="0.25">
      <c r="A3" s="234"/>
      <c r="B3" s="248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15" customFormat="1" ht="14.25" customHeight="1" x14ac:dyDescent="0.25">
      <c r="A4" s="16"/>
      <c r="B4" s="16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s="15" customFormat="1" ht="14.25" customHeight="1" x14ac:dyDescent="0.25">
      <c r="A5" s="278" t="s">
        <v>64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19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s="15" customFormat="1" ht="14.25" customHeight="1" x14ac:dyDescent="0.25">
      <c r="A6" s="254" t="s">
        <v>65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19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s="15" customFormat="1" ht="14.25" customHeight="1" x14ac:dyDescent="0.25">
      <c r="A7" s="254" t="s">
        <v>66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19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s="15" customFormat="1" ht="14.25" customHeight="1" x14ac:dyDescent="0.25">
      <c r="A8" s="254" t="s">
        <v>67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19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s="15" customFormat="1" ht="14.25" customHeight="1" x14ac:dyDescent="0.25">
      <c r="A9" s="254" t="s">
        <v>67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19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s="15" customFormat="1" ht="14.2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1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s="152" customFormat="1" ht="18" customHeight="1" x14ac:dyDescent="0.25">
      <c r="A11" s="280" t="s">
        <v>68</v>
      </c>
      <c r="B11" s="307"/>
      <c r="C11" s="307"/>
      <c r="D11" s="307"/>
      <c r="E11" s="307"/>
      <c r="F11" s="307"/>
      <c r="G11" s="307"/>
      <c r="H11" s="307"/>
      <c r="I11" s="307"/>
      <c r="J11" s="307"/>
      <c r="K11" s="307"/>
      <c r="L11" s="307"/>
      <c r="M11" s="307"/>
      <c r="N11" s="53"/>
      <c r="O11" s="53"/>
      <c r="P11" s="53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s="15" customFormat="1" ht="14.25" customHeight="1" x14ac:dyDescent="0.25">
      <c r="A12" s="14"/>
      <c r="B12" s="20"/>
      <c r="C12" s="20"/>
      <c r="D12" s="20"/>
      <c r="E12" s="20"/>
      <c r="F12" s="20"/>
      <c r="G12" s="20"/>
      <c r="H12" s="20"/>
      <c r="I12" s="20"/>
      <c r="J12" s="21"/>
      <c r="K12" s="20"/>
      <c r="L12" s="20"/>
      <c r="M12" s="19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s="15" customFormat="1" ht="19.5" customHeight="1" x14ac:dyDescent="0.25">
      <c r="A13" s="22" t="s">
        <v>69</v>
      </c>
      <c r="B13" s="14" t="str">
        <f>'Objetivo Estratégico'!A26</f>
        <v>Objetivo Estratégico 3: Fomentar el bienestar, la diversidad y la identidad universitaria como pilares de la convivencia, la equidad y el desarrollo humano orientada a la sostenibilidad, interculturalidad y protección de la vida</v>
      </c>
      <c r="C13" s="14"/>
      <c r="D13" s="14"/>
      <c r="E13" s="14"/>
      <c r="F13" s="14"/>
      <c r="G13" s="36"/>
      <c r="H13" s="36"/>
      <c r="I13" s="36"/>
      <c r="J13" s="36"/>
      <c r="K13" s="36"/>
      <c r="L13" s="36"/>
      <c r="M13" s="19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s="15" customFormat="1" ht="29.25" customHeight="1" x14ac:dyDescent="0.25">
      <c r="A14" s="22" t="s">
        <v>70</v>
      </c>
      <c r="B14" s="282" t="s">
        <v>71</v>
      </c>
      <c r="C14" s="255"/>
      <c r="D14" s="255"/>
      <c r="E14" s="37"/>
      <c r="F14" s="37"/>
      <c r="G14" s="36"/>
      <c r="H14" s="36"/>
      <c r="I14" s="36"/>
      <c r="J14" s="36"/>
      <c r="K14" s="36"/>
      <c r="L14" s="36"/>
      <c r="M14" s="19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s="15" customFormat="1" ht="0.75" customHeight="1" x14ac:dyDescent="0.25">
      <c r="A15" s="23"/>
      <c r="B15" s="23"/>
      <c r="C15" s="23"/>
      <c r="D15" s="23"/>
      <c r="E15" s="23"/>
      <c r="F15" s="23"/>
      <c r="G15" s="36"/>
      <c r="H15" s="36"/>
      <c r="I15" s="36"/>
      <c r="J15" s="36"/>
      <c r="K15" s="36"/>
      <c r="L15" s="36"/>
      <c r="M15" s="19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s="15" customFormat="1" ht="14.25" customHeight="1" x14ac:dyDescent="0.25">
      <c r="A16" s="14"/>
      <c r="B16" s="14"/>
      <c r="C16" s="14"/>
      <c r="D16" s="14"/>
      <c r="E16" s="14"/>
      <c r="F16" s="14"/>
      <c r="G16" s="36"/>
      <c r="H16" s="36"/>
      <c r="I16" s="36"/>
      <c r="J16" s="36"/>
      <c r="K16" s="36"/>
      <c r="L16" s="36"/>
      <c r="M16" s="2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s="15" customFormat="1" ht="58.5" customHeight="1" x14ac:dyDescent="0.25">
      <c r="A17" s="252" t="s">
        <v>72</v>
      </c>
      <c r="B17" s="253"/>
      <c r="C17" s="253"/>
      <c r="D17" s="253"/>
      <c r="E17" s="253"/>
      <c r="F17" s="253"/>
      <c r="G17" s="253"/>
      <c r="H17" s="318" t="s">
        <v>73</v>
      </c>
      <c r="I17" s="255"/>
      <c r="J17" s="255"/>
      <c r="K17" s="255"/>
      <c r="L17" s="255"/>
      <c r="M17" s="255"/>
      <c r="N17" s="255"/>
      <c r="O17" s="255"/>
      <c r="P17" s="255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s="15" customFormat="1" ht="49.5" customHeight="1" x14ac:dyDescent="0.25">
      <c r="A18" s="40" t="s">
        <v>2</v>
      </c>
      <c r="B18" s="40" t="s">
        <v>3</v>
      </c>
      <c r="C18" s="40">
        <v>2026</v>
      </c>
      <c r="D18" s="40">
        <v>2027</v>
      </c>
      <c r="E18" s="40">
        <v>2028</v>
      </c>
      <c r="F18" s="40">
        <v>2029</v>
      </c>
      <c r="G18" s="41" t="s">
        <v>4</v>
      </c>
      <c r="H18" s="116" t="s">
        <v>74</v>
      </c>
      <c r="I18" s="116" t="s">
        <v>75</v>
      </c>
      <c r="J18" s="117" t="s">
        <v>76</v>
      </c>
      <c r="K18" s="144" t="s">
        <v>77</v>
      </c>
      <c r="L18" s="148" t="s">
        <v>78</v>
      </c>
      <c r="M18" s="149" t="s">
        <v>79</v>
      </c>
      <c r="N18" s="118" t="s">
        <v>80</v>
      </c>
      <c r="O18" s="118" t="s">
        <v>81</v>
      </c>
      <c r="P18" s="118" t="s">
        <v>82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s="15" customFormat="1" ht="94.5" hidden="1" customHeight="1" x14ac:dyDescent="0.25">
      <c r="A19" s="25" t="s">
        <v>83</v>
      </c>
      <c r="B19" s="26" t="s">
        <v>84</v>
      </c>
      <c r="C19" s="27" t="s">
        <v>85</v>
      </c>
      <c r="D19" s="27" t="s">
        <v>86</v>
      </c>
      <c r="E19" s="27" t="s">
        <v>87</v>
      </c>
      <c r="F19" s="27" t="s">
        <v>88</v>
      </c>
      <c r="G19" s="27" t="s">
        <v>88</v>
      </c>
      <c r="H19" s="26" t="s">
        <v>89</v>
      </c>
      <c r="I19" s="25" t="s">
        <v>90</v>
      </c>
      <c r="J19" s="28" t="s">
        <v>91</v>
      </c>
      <c r="K19" s="145" t="s">
        <v>92</v>
      </c>
      <c r="L19" s="150" t="s">
        <v>93</v>
      </c>
      <c r="M19" s="131" t="s">
        <v>94</v>
      </c>
      <c r="N19" s="132"/>
      <c r="O19" s="132"/>
      <c r="P19" s="132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15" customFormat="1" ht="33.75" hidden="1" customHeight="1" x14ac:dyDescent="0.25">
      <c r="A20" s="319" t="str">
        <f>'Objetivo Estratégico'!B26</f>
        <v xml:space="preserve">L3. Bienestar, ecosistemas globales, sustentable e interculturales </v>
      </c>
      <c r="B20" s="317" t="str">
        <f>'Objetivo Estratégico'!C26</f>
        <v>3.3.1 Participación en programas de bienestar universitario</v>
      </c>
      <c r="C20" s="317">
        <f>'Objetivo Estratégico'!D26</f>
        <v>0.3</v>
      </c>
      <c r="D20" s="317">
        <f>'Objetivo Estratégico'!E26</f>
        <v>0.4</v>
      </c>
      <c r="E20" s="317">
        <f>'Objetivo Estratégico'!F26</f>
        <v>0.5</v>
      </c>
      <c r="F20" s="317">
        <f>'Objetivo Estratégico'!G26</f>
        <v>0.65</v>
      </c>
      <c r="G20" s="317">
        <f>'Objetivo Estratégico'!H26</f>
        <v>0.65</v>
      </c>
      <c r="H20" s="71" t="s">
        <v>207</v>
      </c>
      <c r="I20" s="30" t="s">
        <v>208</v>
      </c>
      <c r="J20" s="32"/>
      <c r="K20" s="146"/>
      <c r="L20" s="71" t="s">
        <v>209</v>
      </c>
      <c r="M20" s="192">
        <v>46234</v>
      </c>
      <c r="N20" s="134"/>
      <c r="O20" s="132"/>
      <c r="P20" s="132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s="15" customFormat="1" ht="31.15" hidden="1" customHeight="1" x14ac:dyDescent="0.25">
      <c r="A21" s="247"/>
      <c r="B21" s="247"/>
      <c r="C21" s="247"/>
      <c r="D21" s="247"/>
      <c r="E21" s="247"/>
      <c r="F21" s="247"/>
      <c r="G21" s="247"/>
      <c r="H21" s="71" t="s">
        <v>210</v>
      </c>
      <c r="I21" s="30" t="s">
        <v>208</v>
      </c>
      <c r="J21" s="32"/>
      <c r="K21" s="146"/>
      <c r="L21" s="71" t="s">
        <v>211</v>
      </c>
      <c r="M21" s="192">
        <v>46242</v>
      </c>
      <c r="N21" s="130"/>
      <c r="O21" s="132"/>
      <c r="P21" s="132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s="15" customFormat="1" ht="31.15" hidden="1" customHeight="1" x14ac:dyDescent="0.25">
      <c r="A22" s="299" t="str">
        <f>'Objetivo Estratégico'!B26</f>
        <v xml:space="preserve">L3. Bienestar, ecosistemas globales, sustentable e interculturales </v>
      </c>
      <c r="B22" s="316" t="str">
        <f>'Objetivo Estratégico'!C27</f>
        <v>3.3.2 Cobertura de atención psicosocial y acompañamiento emocional</v>
      </c>
      <c r="C22" s="316">
        <f>'Objetivo Estratégico'!D27</f>
        <v>0.2</v>
      </c>
      <c r="D22" s="316">
        <f>'Objetivo Estratégico'!E27</f>
        <v>0.3</v>
      </c>
      <c r="E22" s="316">
        <f>'Objetivo Estratégico'!F27</f>
        <v>0.45</v>
      </c>
      <c r="F22" s="316">
        <f>'Objetivo Estratégico'!G27</f>
        <v>0.55000000000000004</v>
      </c>
      <c r="G22" s="316">
        <f>'Objetivo Estratégico'!H27</f>
        <v>0.55000000000000004</v>
      </c>
      <c r="H22" s="98" t="s">
        <v>212</v>
      </c>
      <c r="I22" s="34" t="s">
        <v>208</v>
      </c>
      <c r="J22" s="35"/>
      <c r="K22" s="147"/>
      <c r="L22" s="67" t="s">
        <v>213</v>
      </c>
      <c r="M22" s="193">
        <v>46256</v>
      </c>
      <c r="N22" s="130"/>
      <c r="O22" s="132"/>
      <c r="P22" s="132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s="15" customFormat="1" ht="46.9" hidden="1" customHeight="1" x14ac:dyDescent="0.25">
      <c r="A23" s="300"/>
      <c r="B23" s="257"/>
      <c r="C23" s="257"/>
      <c r="D23" s="257"/>
      <c r="E23" s="257"/>
      <c r="F23" s="257"/>
      <c r="G23" s="257"/>
      <c r="H23" s="33" t="s">
        <v>214</v>
      </c>
      <c r="I23" s="34" t="s">
        <v>208</v>
      </c>
      <c r="J23" s="35"/>
      <c r="K23" s="147"/>
      <c r="L23" s="67" t="s">
        <v>215</v>
      </c>
      <c r="M23" s="193">
        <v>46263</v>
      </c>
      <c r="N23" s="130"/>
      <c r="O23" s="132"/>
      <c r="P23" s="132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s="15" customFormat="1" ht="31.15" hidden="1" customHeight="1" x14ac:dyDescent="0.25">
      <c r="A24" s="300"/>
      <c r="B24" s="257"/>
      <c r="C24" s="257"/>
      <c r="D24" s="257"/>
      <c r="E24" s="257"/>
      <c r="F24" s="257"/>
      <c r="G24" s="257"/>
      <c r="H24" s="33" t="s">
        <v>216</v>
      </c>
      <c r="I24" s="34" t="s">
        <v>208</v>
      </c>
      <c r="J24" s="35"/>
      <c r="K24" s="147"/>
      <c r="L24" s="67" t="s">
        <v>217</v>
      </c>
      <c r="M24" s="193">
        <v>46255</v>
      </c>
      <c r="N24" s="130"/>
      <c r="O24" s="132"/>
      <c r="P24" s="132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s="15" customFormat="1" ht="31.15" hidden="1" customHeight="1" x14ac:dyDescent="0.25">
      <c r="A25" s="300"/>
      <c r="B25" s="257"/>
      <c r="C25" s="257"/>
      <c r="D25" s="257"/>
      <c r="E25" s="257"/>
      <c r="F25" s="257"/>
      <c r="G25" s="257"/>
      <c r="H25" s="33" t="s">
        <v>218</v>
      </c>
      <c r="I25" s="34" t="s">
        <v>208</v>
      </c>
      <c r="J25" s="35"/>
      <c r="K25" s="147"/>
      <c r="L25" s="67" t="s">
        <v>219</v>
      </c>
      <c r="M25" s="193">
        <v>46354</v>
      </c>
      <c r="N25" s="130"/>
      <c r="O25" s="132"/>
      <c r="P25" s="132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s="15" customFormat="1" ht="31.15" hidden="1" customHeight="1" x14ac:dyDescent="0.25">
      <c r="A26" s="308" t="str">
        <f>'Objetivo Estratégico'!B26</f>
        <v xml:space="preserve">L3. Bienestar, ecosistemas globales, sustentable e interculturales </v>
      </c>
      <c r="B26" s="315" t="str">
        <f>'Objetivo Estratégico'!C28</f>
        <v>3.3.3 Índice de satisfacción con los servicios de bienestar</v>
      </c>
      <c r="C26" s="315">
        <f>'Objetivo Estratégico'!D28</f>
        <v>0.65</v>
      </c>
      <c r="D26" s="315">
        <f>'Objetivo Estratégico'!E28</f>
        <v>0.7</v>
      </c>
      <c r="E26" s="315">
        <f>'Objetivo Estratégico'!F28</f>
        <v>0.75</v>
      </c>
      <c r="F26" s="315">
        <f>'Objetivo Estratégico'!G28</f>
        <v>0.78</v>
      </c>
      <c r="G26" s="315">
        <f>'Objetivo Estratégico'!H28</f>
        <v>0.8</v>
      </c>
      <c r="H26" s="30" t="s">
        <v>220</v>
      </c>
      <c r="I26" s="30" t="s">
        <v>208</v>
      </c>
      <c r="J26" s="32"/>
      <c r="K26" s="146"/>
      <c r="L26" s="71" t="s">
        <v>221</v>
      </c>
      <c r="M26" s="192">
        <v>46333</v>
      </c>
      <c r="N26" s="130"/>
      <c r="O26" s="132"/>
      <c r="P26" s="132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s="15" customFormat="1" ht="31.15" hidden="1" customHeight="1" x14ac:dyDescent="0.25">
      <c r="A27" s="300"/>
      <c r="B27" s="257"/>
      <c r="C27" s="257"/>
      <c r="D27" s="257"/>
      <c r="E27" s="257"/>
      <c r="F27" s="257"/>
      <c r="G27" s="257"/>
      <c r="H27" s="30" t="s">
        <v>222</v>
      </c>
      <c r="I27" s="30" t="s">
        <v>208</v>
      </c>
      <c r="J27" s="32"/>
      <c r="K27" s="146"/>
      <c r="L27" s="71" t="s">
        <v>223</v>
      </c>
      <c r="M27" s="192">
        <v>46340</v>
      </c>
      <c r="N27" s="130"/>
      <c r="O27" s="132"/>
      <c r="P27" s="132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s="15" customFormat="1" ht="31.15" hidden="1" customHeight="1" x14ac:dyDescent="0.25">
      <c r="A28" s="300"/>
      <c r="B28" s="257"/>
      <c r="C28" s="257"/>
      <c r="D28" s="257"/>
      <c r="E28" s="257"/>
      <c r="F28" s="257"/>
      <c r="G28" s="257"/>
      <c r="H28" s="30" t="s">
        <v>224</v>
      </c>
      <c r="I28" s="30" t="s">
        <v>208</v>
      </c>
      <c r="J28" s="32"/>
      <c r="K28" s="146"/>
      <c r="L28" s="71" t="s">
        <v>225</v>
      </c>
      <c r="M28" s="192">
        <v>46354</v>
      </c>
      <c r="N28" s="130"/>
      <c r="O28" s="132"/>
      <c r="P28" s="132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s="15" customFormat="1" ht="31.15" hidden="1" customHeight="1" x14ac:dyDescent="0.25">
      <c r="A29" s="300"/>
      <c r="B29" s="257"/>
      <c r="C29" s="257"/>
      <c r="D29" s="257"/>
      <c r="E29" s="257"/>
      <c r="F29" s="257"/>
      <c r="G29" s="257"/>
      <c r="H29" s="30" t="s">
        <v>226</v>
      </c>
      <c r="I29" s="30" t="s">
        <v>208</v>
      </c>
      <c r="J29" s="32"/>
      <c r="K29" s="146"/>
      <c r="L29" s="71" t="s">
        <v>227</v>
      </c>
      <c r="M29" s="192">
        <v>46361</v>
      </c>
      <c r="N29" s="130"/>
      <c r="O29" s="132"/>
      <c r="P29" s="132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s="15" customFormat="1" ht="15.6" hidden="1" customHeight="1" x14ac:dyDescent="0.25">
      <c r="A30" s="300"/>
      <c r="B30" s="258"/>
      <c r="C30" s="258"/>
      <c r="D30" s="258"/>
      <c r="E30" s="258"/>
      <c r="F30" s="258"/>
      <c r="G30" s="258"/>
      <c r="H30" s="30"/>
      <c r="I30" s="31"/>
      <c r="J30" s="32"/>
      <c r="K30" s="146"/>
      <c r="L30" s="71"/>
      <c r="M30" s="71"/>
      <c r="N30" s="130"/>
      <c r="O30" s="132"/>
      <c r="P30" s="132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s="15" customFormat="1" ht="30" hidden="1" customHeight="1" x14ac:dyDescent="0.25">
      <c r="A31" s="299" t="str">
        <f>'Objetivo Estratégico'!B26</f>
        <v xml:space="preserve">L3. Bienestar, ecosistemas globales, sustentable e interculturales </v>
      </c>
      <c r="B31" s="270" t="str">
        <f>'Objetivo Estratégico'!C29</f>
        <v>3.3.4 Implementación de la política de inclusión y diversidad</v>
      </c>
      <c r="C31" s="270">
        <f>'Objetivo Estratégico'!D29</f>
        <v>0.25</v>
      </c>
      <c r="D31" s="270">
        <f>'Objetivo Estratégico'!E29</f>
        <v>0.3</v>
      </c>
      <c r="E31" s="270">
        <f>'Objetivo Estratégico'!F29</f>
        <v>0.35</v>
      </c>
      <c r="F31" s="270">
        <f>'Objetivo Estratégico'!G29</f>
        <v>0.4</v>
      </c>
      <c r="G31" s="270">
        <f>'Objetivo Estratégico'!H29</f>
        <v>0.4</v>
      </c>
      <c r="H31" s="33" t="s">
        <v>228</v>
      </c>
      <c r="I31" s="34" t="s">
        <v>208</v>
      </c>
      <c r="J31" s="35"/>
      <c r="K31" s="147"/>
      <c r="L31" s="67" t="s">
        <v>229</v>
      </c>
      <c r="M31" s="193">
        <v>46284</v>
      </c>
      <c r="N31" s="130"/>
      <c r="O31" s="132"/>
      <c r="P31" s="132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s="15" customFormat="1" ht="29.45" hidden="1" customHeight="1" x14ac:dyDescent="0.25">
      <c r="A32" s="300"/>
      <c r="B32" s="257"/>
      <c r="C32" s="257"/>
      <c r="D32" s="257"/>
      <c r="E32" s="257"/>
      <c r="F32" s="257"/>
      <c r="G32" s="257"/>
      <c r="H32" s="33" t="s">
        <v>230</v>
      </c>
      <c r="I32" s="34" t="s">
        <v>208</v>
      </c>
      <c r="J32" s="35"/>
      <c r="K32" s="147"/>
      <c r="L32" s="67" t="s">
        <v>231</v>
      </c>
      <c r="M32" s="193">
        <v>46291</v>
      </c>
      <c r="N32" s="130"/>
      <c r="O32" s="132"/>
      <c r="P32" s="132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s="15" customFormat="1" ht="32.450000000000003" hidden="1" customHeight="1" x14ac:dyDescent="0.25">
      <c r="A33" s="300"/>
      <c r="B33" s="258"/>
      <c r="C33" s="258"/>
      <c r="D33" s="258"/>
      <c r="E33" s="258"/>
      <c r="F33" s="258"/>
      <c r="G33" s="258"/>
      <c r="H33" s="33" t="s">
        <v>232</v>
      </c>
      <c r="I33" s="34" t="s">
        <v>208</v>
      </c>
      <c r="J33" s="35"/>
      <c r="K33" s="147"/>
      <c r="L33" s="67" t="s">
        <v>233</v>
      </c>
      <c r="M33" s="193">
        <v>46361</v>
      </c>
      <c r="N33" s="130"/>
      <c r="O33" s="132"/>
      <c r="P33" s="132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s="15" customFormat="1" ht="34.5" hidden="1" customHeight="1" x14ac:dyDescent="0.25">
      <c r="A34" s="308" t="str">
        <f>'Objetivo Estratégico'!B26</f>
        <v xml:space="preserve">L3. Bienestar, ecosistemas globales, sustentable e interculturales </v>
      </c>
      <c r="B34" s="315" t="str">
        <f>'Objetivo Estratégico'!C30</f>
        <v>3.3.5 Accesibilidad física y tecnológica en la institución</v>
      </c>
      <c r="C34" s="315">
        <f>'Objetivo Estratégico'!D30</f>
        <v>0.2</v>
      </c>
      <c r="D34" s="315">
        <f>'Objetivo Estratégico'!E30</f>
        <v>0.3</v>
      </c>
      <c r="E34" s="315">
        <f>'Objetivo Estratégico'!F30</f>
        <v>0.4</v>
      </c>
      <c r="F34" s="315">
        <f>'Objetivo Estratégico'!G30</f>
        <v>0.5</v>
      </c>
      <c r="G34" s="315">
        <f>'Objetivo Estratégico'!H30</f>
        <v>0.5</v>
      </c>
      <c r="H34" s="30" t="s">
        <v>234</v>
      </c>
      <c r="I34" s="31" t="s">
        <v>235</v>
      </c>
      <c r="J34" s="32"/>
      <c r="K34" s="146"/>
      <c r="L34" s="71" t="s">
        <v>236</v>
      </c>
      <c r="M34" s="73">
        <v>46265</v>
      </c>
      <c r="N34" s="130"/>
      <c r="O34" s="132"/>
      <c r="P34" s="132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s="15" customFormat="1" ht="27" hidden="1" customHeight="1" x14ac:dyDescent="0.25">
      <c r="A35" s="300"/>
      <c r="B35" s="257"/>
      <c r="C35" s="257"/>
      <c r="D35" s="257"/>
      <c r="E35" s="257"/>
      <c r="F35" s="257"/>
      <c r="G35" s="257"/>
      <c r="H35" s="30" t="s">
        <v>237</v>
      </c>
      <c r="I35" s="31" t="s">
        <v>235</v>
      </c>
      <c r="J35" s="32"/>
      <c r="K35" s="146"/>
      <c r="L35" s="71" t="s">
        <v>238</v>
      </c>
      <c r="M35" s="73">
        <v>46265</v>
      </c>
      <c r="N35" s="130"/>
      <c r="O35" s="132"/>
      <c r="P35" s="132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s="15" customFormat="1" ht="31.15" hidden="1" customHeight="1" x14ac:dyDescent="0.25">
      <c r="A36" s="300"/>
      <c r="B36" s="258"/>
      <c r="C36" s="258"/>
      <c r="D36" s="258"/>
      <c r="E36" s="258"/>
      <c r="F36" s="258"/>
      <c r="G36" s="258"/>
      <c r="H36" s="30" t="s">
        <v>239</v>
      </c>
      <c r="I36" s="31" t="s">
        <v>235</v>
      </c>
      <c r="J36" s="32"/>
      <c r="K36" s="146"/>
      <c r="L36" s="71" t="s">
        <v>238</v>
      </c>
      <c r="M36" s="73">
        <v>46325</v>
      </c>
      <c r="N36" s="130"/>
      <c r="O36" s="132"/>
      <c r="P36" s="132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s="15" customFormat="1" ht="37.5" hidden="1" customHeight="1" x14ac:dyDescent="0.25">
      <c r="A37" s="299" t="str">
        <f>'Objetivo Estratégico'!B26</f>
        <v xml:space="preserve">L3. Bienestar, ecosistemas globales, sustentable e interculturales </v>
      </c>
      <c r="B37" s="256" t="str">
        <f>'Objetivo Estratégico'!C31</f>
        <v>3.3.6 Eventos culturales y artísticos institucionales</v>
      </c>
      <c r="C37" s="256">
        <f>'Objetivo Estratégico'!D31</f>
        <v>5</v>
      </c>
      <c r="D37" s="256">
        <f>'Objetivo Estratégico'!E31</f>
        <v>10</v>
      </c>
      <c r="E37" s="256">
        <f>'Objetivo Estratégico'!F31</f>
        <v>15</v>
      </c>
      <c r="F37" s="256">
        <f>'Objetivo Estratégico'!G31</f>
        <v>20</v>
      </c>
      <c r="G37" s="256">
        <f>'Objetivo Estratégico'!H31</f>
        <v>50</v>
      </c>
      <c r="H37" s="33" t="s">
        <v>240</v>
      </c>
      <c r="I37" s="34" t="s">
        <v>208</v>
      </c>
      <c r="J37" s="35"/>
      <c r="K37" s="147"/>
      <c r="L37" s="67" t="s">
        <v>241</v>
      </c>
      <c r="M37" s="83"/>
      <c r="N37" s="130"/>
      <c r="O37" s="132"/>
      <c r="P37" s="132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5" customFormat="1" ht="31.15" hidden="1" customHeight="1" x14ac:dyDescent="0.25">
      <c r="A38" s="300"/>
      <c r="B38" s="258"/>
      <c r="C38" s="258"/>
      <c r="D38" s="258"/>
      <c r="E38" s="258"/>
      <c r="F38" s="258"/>
      <c r="G38" s="258"/>
      <c r="H38" s="33" t="s">
        <v>242</v>
      </c>
      <c r="I38" s="34" t="s">
        <v>208</v>
      </c>
      <c r="J38" s="35"/>
      <c r="K38" s="147"/>
      <c r="L38" s="67" t="s">
        <v>243</v>
      </c>
      <c r="M38" s="83"/>
      <c r="N38" s="130"/>
      <c r="O38" s="132"/>
      <c r="P38" s="132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s="15" customFormat="1" ht="29.45" hidden="1" customHeight="1" x14ac:dyDescent="0.25">
      <c r="A39" s="308" t="str">
        <f>'Objetivo Estratégico'!B26</f>
        <v xml:space="preserve">L3. Bienestar, ecosistemas globales, sustentable e interculturales </v>
      </c>
      <c r="B39" s="315" t="str">
        <f>'Objetivo Estratégico'!C32</f>
        <v>3.3.7 Estudiantes beneficiados con apoyos socioeconómicos</v>
      </c>
      <c r="C39" s="315">
        <f>'Objetivo Estratégico'!D32</f>
        <v>0.05</v>
      </c>
      <c r="D39" s="315">
        <f>'Objetivo Estratégico'!E32</f>
        <v>0.1</v>
      </c>
      <c r="E39" s="315">
        <f>'Objetivo Estratégico'!F32</f>
        <v>0.15</v>
      </c>
      <c r="F39" s="315">
        <f>'Objetivo Estratégico'!G32</f>
        <v>0.2</v>
      </c>
      <c r="G39" s="315">
        <f>'Objetivo Estratégico'!H32</f>
        <v>0.2</v>
      </c>
      <c r="H39" s="30" t="s">
        <v>228</v>
      </c>
      <c r="I39" s="31" t="s">
        <v>208</v>
      </c>
      <c r="J39" s="32"/>
      <c r="K39" s="146"/>
      <c r="L39" s="71" t="s">
        <v>229</v>
      </c>
      <c r="M39" s="192">
        <v>46298</v>
      </c>
      <c r="N39" s="130"/>
      <c r="O39" s="132"/>
      <c r="P39" s="132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s="15" customFormat="1" ht="31.15" hidden="1" customHeight="1" x14ac:dyDescent="0.25">
      <c r="A40" s="300"/>
      <c r="B40" s="257"/>
      <c r="C40" s="257"/>
      <c r="D40" s="257"/>
      <c r="E40" s="257"/>
      <c r="F40" s="257"/>
      <c r="G40" s="257"/>
      <c r="H40" s="30" t="s">
        <v>244</v>
      </c>
      <c r="I40" s="31" t="s">
        <v>208</v>
      </c>
      <c r="J40" s="32"/>
      <c r="K40" s="146"/>
      <c r="L40" s="71" t="s">
        <v>245</v>
      </c>
      <c r="M40" s="192">
        <v>46312</v>
      </c>
      <c r="N40" s="130"/>
      <c r="O40" s="132"/>
      <c r="P40" s="132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s="15" customFormat="1" ht="31.15" hidden="1" customHeight="1" x14ac:dyDescent="0.25">
      <c r="A41" s="300"/>
      <c r="B41" s="257"/>
      <c r="C41" s="257"/>
      <c r="D41" s="257"/>
      <c r="E41" s="257"/>
      <c r="F41" s="257"/>
      <c r="G41" s="257"/>
      <c r="H41" s="30" t="s">
        <v>246</v>
      </c>
      <c r="I41" s="31" t="s">
        <v>208</v>
      </c>
      <c r="J41" s="32"/>
      <c r="K41" s="146"/>
      <c r="L41" s="71" t="s">
        <v>247</v>
      </c>
      <c r="M41" s="192">
        <v>46319</v>
      </c>
      <c r="N41" s="130"/>
      <c r="O41" s="132"/>
      <c r="P41" s="132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s="15" customFormat="1" ht="31.15" hidden="1" customHeight="1" x14ac:dyDescent="0.25">
      <c r="A42" s="300"/>
      <c r="B42" s="257"/>
      <c r="C42" s="257"/>
      <c r="D42" s="257"/>
      <c r="E42" s="257"/>
      <c r="F42" s="257"/>
      <c r="G42" s="257"/>
      <c r="H42" s="30" t="s">
        <v>248</v>
      </c>
      <c r="I42" s="31" t="s">
        <v>208</v>
      </c>
      <c r="J42" s="32"/>
      <c r="K42" s="146"/>
      <c r="L42" s="71" t="s">
        <v>249</v>
      </c>
      <c r="M42" s="192">
        <v>46333</v>
      </c>
      <c r="N42" s="130"/>
      <c r="O42" s="132"/>
      <c r="P42" s="132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s="15" customFormat="1" ht="31.15" hidden="1" customHeight="1" x14ac:dyDescent="0.25">
      <c r="A43" s="300"/>
      <c r="B43" s="258"/>
      <c r="C43" s="258"/>
      <c r="D43" s="258"/>
      <c r="E43" s="258"/>
      <c r="F43" s="258"/>
      <c r="G43" s="258"/>
      <c r="H43" s="30" t="s">
        <v>250</v>
      </c>
      <c r="I43" s="31" t="s">
        <v>208</v>
      </c>
      <c r="J43" s="32"/>
      <c r="K43" s="146"/>
      <c r="L43" s="71" t="s">
        <v>251</v>
      </c>
      <c r="M43" s="192">
        <v>46340</v>
      </c>
      <c r="N43" s="130"/>
      <c r="O43" s="132"/>
      <c r="P43" s="132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s="15" customFormat="1" ht="54" customHeight="1" x14ac:dyDescent="0.25">
      <c r="A44" s="299" t="str">
        <f>'Objetivo Estratégico'!B26</f>
        <v xml:space="preserve">L3. Bienestar, ecosistemas globales, sustentable e interculturales </v>
      </c>
      <c r="B44" s="256" t="str">
        <f>'Objetivo Estratégico'!C33</f>
        <v>3.3.8 Acciones de promoción de equidad de género y prevención de violencias</v>
      </c>
      <c r="C44" s="256">
        <f>'Objetivo Estratégico'!D33</f>
        <v>2</v>
      </c>
      <c r="D44" s="256">
        <f>'Objetivo Estratégico'!E33</f>
        <v>4</v>
      </c>
      <c r="E44" s="256">
        <f>'Objetivo Estratégico'!F33</f>
        <v>6</v>
      </c>
      <c r="F44" s="256">
        <f>'Objetivo Estratégico'!G33</f>
        <v>8</v>
      </c>
      <c r="G44" s="256">
        <f>'Objetivo Estratégico'!H33</f>
        <v>18</v>
      </c>
      <c r="H44" s="194" t="s">
        <v>252</v>
      </c>
      <c r="I44" s="195" t="s">
        <v>56</v>
      </c>
      <c r="J44" s="196"/>
      <c r="K44" s="197"/>
      <c r="L44" s="198" t="s">
        <v>253</v>
      </c>
      <c r="M44" s="199">
        <v>46346</v>
      </c>
      <c r="N44" s="130"/>
      <c r="O44" s="132" t="s">
        <v>143</v>
      </c>
      <c r="P44" s="132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s="15" customFormat="1" ht="37.5" hidden="1" customHeight="1" x14ac:dyDescent="0.25">
      <c r="A45" s="300"/>
      <c r="B45" s="257"/>
      <c r="C45" s="257"/>
      <c r="D45" s="257"/>
      <c r="E45" s="257"/>
      <c r="F45" s="257"/>
      <c r="G45" s="257"/>
      <c r="H45" s="33" t="s">
        <v>254</v>
      </c>
      <c r="I45" s="34" t="s">
        <v>208</v>
      </c>
      <c r="J45" s="35"/>
      <c r="K45" s="147"/>
      <c r="L45" s="67" t="s">
        <v>255</v>
      </c>
      <c r="M45" s="193">
        <v>46298</v>
      </c>
      <c r="N45" s="130"/>
      <c r="O45" s="132"/>
      <c r="P45" s="132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s="15" customFormat="1" ht="46.9" hidden="1" customHeight="1" x14ac:dyDescent="0.25">
      <c r="A46" s="300"/>
      <c r="B46" s="257"/>
      <c r="C46" s="257"/>
      <c r="D46" s="257"/>
      <c r="E46" s="257"/>
      <c r="F46" s="257"/>
      <c r="G46" s="257"/>
      <c r="H46" s="33" t="s">
        <v>256</v>
      </c>
      <c r="I46" s="34" t="s">
        <v>208</v>
      </c>
      <c r="J46" s="35"/>
      <c r="K46" s="147"/>
      <c r="L46" s="67" t="s">
        <v>257</v>
      </c>
      <c r="M46" s="193">
        <v>46361</v>
      </c>
      <c r="N46" s="130"/>
      <c r="O46" s="132"/>
      <c r="P46" s="132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s="15" customFormat="1" ht="31.15" hidden="1" customHeight="1" x14ac:dyDescent="0.25">
      <c r="A47" s="300"/>
      <c r="B47" s="258"/>
      <c r="C47" s="258"/>
      <c r="D47" s="258"/>
      <c r="E47" s="258"/>
      <c r="F47" s="258"/>
      <c r="G47" s="258"/>
      <c r="H47" s="33" t="s">
        <v>258</v>
      </c>
      <c r="I47" s="34" t="s">
        <v>208</v>
      </c>
      <c r="J47" s="35"/>
      <c r="K47" s="147"/>
      <c r="L47" s="67" t="s">
        <v>259</v>
      </c>
      <c r="M47" s="193">
        <v>46368</v>
      </c>
      <c r="N47" s="130"/>
      <c r="O47" s="132"/>
      <c r="P47" s="132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s="15" customFormat="1" ht="28.5" hidden="1" customHeight="1" x14ac:dyDescent="0.25">
      <c r="A48" s="308" t="str">
        <f>'Objetivo Estratégico'!B26</f>
        <v xml:space="preserve">L3. Bienestar, ecosistemas globales, sustentable e interculturales </v>
      </c>
      <c r="B48" s="315" t="str">
        <f>'Objetivo Estratégico'!C34</f>
        <v>3.3.9 Nivel de pertenencia e identidad institucional</v>
      </c>
      <c r="C48" s="315">
        <f>'Objetivo Estratégico'!D34</f>
        <v>0.7</v>
      </c>
      <c r="D48" s="315">
        <f>'Objetivo Estratégico'!E34</f>
        <v>0.75</v>
      </c>
      <c r="E48" s="315">
        <f>'Objetivo Estratégico'!F34</f>
        <v>0.8</v>
      </c>
      <c r="F48" s="315">
        <f>'Objetivo Estratégico'!G34</f>
        <v>0.85</v>
      </c>
      <c r="G48" s="315">
        <f>'Objetivo Estratégico'!H34</f>
        <v>0.7</v>
      </c>
      <c r="H48" s="30" t="s">
        <v>260</v>
      </c>
      <c r="I48" s="31" t="s">
        <v>17</v>
      </c>
      <c r="J48" s="32"/>
      <c r="K48" s="146"/>
      <c r="L48" s="71" t="s">
        <v>261</v>
      </c>
      <c r="M48" s="192">
        <v>46264</v>
      </c>
      <c r="N48" s="130"/>
      <c r="O48" s="132"/>
      <c r="P48" s="132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s="15" customFormat="1" ht="45.75" hidden="1" customHeight="1" x14ac:dyDescent="0.25">
      <c r="A49" s="300"/>
      <c r="B49" s="257"/>
      <c r="C49" s="257"/>
      <c r="D49" s="257"/>
      <c r="E49" s="257"/>
      <c r="F49" s="257"/>
      <c r="G49" s="257"/>
      <c r="H49" s="30" t="s">
        <v>262</v>
      </c>
      <c r="I49" s="31" t="s">
        <v>17</v>
      </c>
      <c r="J49" s="32"/>
      <c r="K49" s="146"/>
      <c r="L49" s="71" t="s">
        <v>263</v>
      </c>
      <c r="M49" s="192">
        <v>46295</v>
      </c>
      <c r="N49" s="130"/>
      <c r="O49" s="132"/>
      <c r="P49" s="132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s="15" customFormat="1" ht="31.15" hidden="1" customHeight="1" x14ac:dyDescent="0.25">
      <c r="A50" s="300"/>
      <c r="B50" s="258"/>
      <c r="C50" s="258"/>
      <c r="D50" s="258"/>
      <c r="E50" s="258"/>
      <c r="F50" s="258"/>
      <c r="G50" s="258"/>
      <c r="H50" s="30" t="s">
        <v>264</v>
      </c>
      <c r="I50" s="31" t="s">
        <v>17</v>
      </c>
      <c r="J50" s="32"/>
      <c r="K50" s="146"/>
      <c r="L50" s="71" t="s">
        <v>227</v>
      </c>
      <c r="M50" s="192">
        <v>46371</v>
      </c>
      <c r="N50" s="130"/>
      <c r="O50" s="132"/>
      <c r="P50" s="13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4"/>
      <c r="K51" s="1"/>
      <c r="L51" s="1"/>
      <c r="M51" s="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4"/>
      <c r="K52" s="1"/>
      <c r="L52" s="1"/>
      <c r="M52" s="6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43" t="s">
        <v>140</v>
      </c>
      <c r="K53" s="1"/>
      <c r="L53" s="1"/>
      <c r="M53" s="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customHeight="1" x14ac:dyDescent="0.2">
      <c r="A54" s="11" t="s">
        <v>265</v>
      </c>
      <c r="B54" s="1"/>
      <c r="C54" s="1"/>
      <c r="D54" s="1"/>
      <c r="E54" s="1"/>
      <c r="F54" s="1"/>
      <c r="G54" s="1"/>
      <c r="H54" s="1"/>
      <c r="I54" s="1"/>
      <c r="J54" s="140" t="s">
        <v>141</v>
      </c>
      <c r="K54" s="1"/>
      <c r="L54" s="1"/>
      <c r="M54" s="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customHeight="1" x14ac:dyDescent="0.2">
      <c r="A55" s="159"/>
      <c r="B55" s="1"/>
      <c r="C55" s="1"/>
      <c r="D55" s="1"/>
      <c r="E55" s="1"/>
      <c r="F55" s="1"/>
      <c r="G55" s="1"/>
      <c r="H55" s="1"/>
      <c r="I55" s="1"/>
      <c r="J55" s="141" t="s">
        <v>142</v>
      </c>
      <c r="K55" s="1"/>
      <c r="L55" s="1"/>
      <c r="M55" s="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customHeight="1" x14ac:dyDescent="0.2">
      <c r="A56" s="159"/>
      <c r="B56" s="1"/>
      <c r="C56" s="1"/>
      <c r="D56" s="1"/>
      <c r="E56" s="1"/>
      <c r="F56" s="1"/>
      <c r="G56" s="1"/>
      <c r="H56" s="1"/>
      <c r="I56" s="1"/>
      <c r="J56" s="142" t="s">
        <v>143</v>
      </c>
      <c r="K56" s="1"/>
      <c r="L56" s="1"/>
      <c r="M56" s="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4"/>
      <c r="K57" s="1"/>
      <c r="L57" s="1"/>
      <c r="M57" s="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4"/>
      <c r="K58" s="1"/>
      <c r="L58" s="1"/>
      <c r="M58" s="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4"/>
      <c r="K59" s="1"/>
      <c r="L59" s="1"/>
      <c r="M59" s="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4"/>
      <c r="K60" s="1"/>
      <c r="L60" s="1"/>
      <c r="M60" s="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4"/>
      <c r="K61" s="1"/>
      <c r="L61" s="1"/>
      <c r="M61" s="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4"/>
      <c r="K62" s="1"/>
      <c r="L62" s="1"/>
      <c r="M62" s="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4"/>
      <c r="K63" s="1"/>
      <c r="L63" s="1"/>
      <c r="M63" s="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4"/>
      <c r="K64" s="1"/>
      <c r="L64" s="1"/>
      <c r="M64" s="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4"/>
      <c r="K65" s="1"/>
      <c r="L65" s="1"/>
      <c r="M65" s="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4"/>
      <c r="K66" s="1"/>
      <c r="L66" s="1"/>
      <c r="M66" s="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4"/>
      <c r="K67" s="1"/>
      <c r="L67" s="1"/>
      <c r="M67" s="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4"/>
      <c r="K68" s="1"/>
      <c r="L68" s="1"/>
      <c r="M68" s="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4"/>
      <c r="K69" s="1"/>
      <c r="L69" s="1"/>
      <c r="M69" s="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4"/>
      <c r="K70" s="1"/>
      <c r="L70" s="1"/>
      <c r="M70" s="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4"/>
      <c r="K71" s="1"/>
      <c r="L71" s="1"/>
      <c r="M71" s="6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4"/>
      <c r="K72" s="1"/>
      <c r="L72" s="1"/>
      <c r="M72" s="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4"/>
      <c r="K73" s="1"/>
      <c r="L73" s="1"/>
      <c r="M73" s="6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4"/>
      <c r="K74" s="1"/>
      <c r="L74" s="1"/>
      <c r="M74" s="6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4"/>
      <c r="K75" s="1"/>
      <c r="L75" s="1"/>
      <c r="M75" s="6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4"/>
      <c r="K76" s="1"/>
      <c r="L76" s="1"/>
      <c r="M76" s="6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4"/>
      <c r="K77" s="1"/>
      <c r="L77" s="1"/>
      <c r="M77" s="6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4"/>
      <c r="K78" s="1"/>
      <c r="L78" s="1"/>
      <c r="M78" s="6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4"/>
      <c r="K79" s="1"/>
      <c r="L79" s="1"/>
      <c r="M79" s="6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4"/>
      <c r="K80" s="1"/>
      <c r="L80" s="1"/>
      <c r="M80" s="6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4"/>
      <c r="K81" s="1"/>
      <c r="L81" s="1"/>
      <c r="M81" s="6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4"/>
      <c r="K82" s="1"/>
      <c r="L82" s="1"/>
      <c r="M82" s="6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4"/>
      <c r="K83" s="1"/>
      <c r="L83" s="1"/>
      <c r="M83" s="6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4"/>
      <c r="K84" s="1"/>
      <c r="L84" s="1"/>
      <c r="M84" s="6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4"/>
      <c r="K85" s="1"/>
      <c r="L85" s="1"/>
      <c r="M85" s="6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4"/>
      <c r="K86" s="1"/>
      <c r="L86" s="1"/>
      <c r="M86" s="6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4"/>
      <c r="K87" s="1"/>
      <c r="L87" s="1"/>
      <c r="M87" s="6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4"/>
      <c r="K88" s="1"/>
      <c r="L88" s="1"/>
      <c r="M88" s="6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4"/>
      <c r="K89" s="1"/>
      <c r="L89" s="1"/>
      <c r="M89" s="6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4"/>
      <c r="K90" s="1"/>
      <c r="L90" s="1"/>
      <c r="M90" s="6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4"/>
      <c r="K91" s="1"/>
      <c r="L91" s="1"/>
      <c r="M91" s="6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4"/>
      <c r="K92" s="1"/>
      <c r="L92" s="1"/>
      <c r="M92" s="6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4"/>
      <c r="K93" s="1"/>
      <c r="L93" s="1"/>
      <c r="M93" s="6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4"/>
      <c r="K94" s="1"/>
      <c r="L94" s="1"/>
      <c r="M94" s="6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4"/>
      <c r="K95" s="1"/>
      <c r="L95" s="1"/>
      <c r="M95" s="6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4"/>
      <c r="K96" s="1"/>
      <c r="L96" s="1"/>
      <c r="M96" s="6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4"/>
      <c r="K97" s="1"/>
      <c r="L97" s="1"/>
      <c r="M97" s="6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4"/>
      <c r="K98" s="1"/>
      <c r="L98" s="1"/>
      <c r="M98" s="6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4"/>
      <c r="K99" s="1"/>
      <c r="L99" s="1"/>
      <c r="M99" s="6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4"/>
      <c r="K100" s="1"/>
      <c r="L100" s="1"/>
      <c r="M100" s="6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4"/>
      <c r="K101" s="1"/>
      <c r="L101" s="1"/>
      <c r="M101" s="6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4"/>
      <c r="K102" s="1"/>
      <c r="L102" s="1"/>
      <c r="M102" s="6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4"/>
      <c r="K103" s="1"/>
      <c r="L103" s="1"/>
      <c r="M103" s="6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4"/>
      <c r="K104" s="1"/>
      <c r="L104" s="1"/>
      <c r="M104" s="6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4"/>
      <c r="K105" s="1"/>
      <c r="L105" s="1"/>
      <c r="M105" s="6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4"/>
      <c r="K106" s="1"/>
      <c r="L106" s="1"/>
      <c r="M106" s="6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4"/>
      <c r="K107" s="1"/>
      <c r="L107" s="1"/>
      <c r="M107" s="6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4"/>
      <c r="K108" s="1"/>
      <c r="L108" s="1"/>
      <c r="M108" s="6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4"/>
      <c r="K109" s="1"/>
      <c r="L109" s="1"/>
      <c r="M109" s="6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4"/>
      <c r="K110" s="1"/>
      <c r="L110" s="1"/>
      <c r="M110" s="6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4"/>
      <c r="K111" s="1"/>
      <c r="L111" s="1"/>
      <c r="M111" s="6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4"/>
      <c r="K112" s="1"/>
      <c r="L112" s="1"/>
      <c r="M112" s="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4"/>
      <c r="K113" s="1"/>
      <c r="L113" s="1"/>
      <c r="M113" s="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4"/>
      <c r="K114" s="1"/>
      <c r="L114" s="1"/>
      <c r="M114" s="6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4"/>
      <c r="K115" s="1"/>
      <c r="L115" s="1"/>
      <c r="M115" s="6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4"/>
      <c r="K116" s="1"/>
      <c r="L116" s="1"/>
      <c r="M116" s="6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4"/>
      <c r="K117" s="1"/>
      <c r="L117" s="1"/>
      <c r="M117" s="6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4"/>
      <c r="K118" s="1"/>
      <c r="L118" s="1"/>
      <c r="M118" s="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4"/>
      <c r="K119" s="1"/>
      <c r="L119" s="1"/>
      <c r="M119" s="6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4"/>
      <c r="K120" s="1"/>
      <c r="L120" s="1"/>
      <c r="M120" s="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4"/>
      <c r="K121" s="1"/>
      <c r="L121" s="1"/>
      <c r="M121" s="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4"/>
      <c r="K122" s="1"/>
      <c r="L122" s="1"/>
      <c r="M122" s="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4"/>
      <c r="K123" s="1"/>
      <c r="L123" s="1"/>
      <c r="M123" s="6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4"/>
      <c r="K124" s="1"/>
      <c r="L124" s="1"/>
      <c r="M124" s="6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4"/>
      <c r="K125" s="1"/>
      <c r="L125" s="1"/>
      <c r="M125" s="6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4"/>
      <c r="K126" s="1"/>
      <c r="L126" s="1"/>
      <c r="M126" s="6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4"/>
      <c r="K127" s="1"/>
      <c r="L127" s="1"/>
      <c r="M127" s="6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4"/>
      <c r="K128" s="1"/>
      <c r="L128" s="1"/>
      <c r="M128" s="6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4"/>
      <c r="K129" s="1"/>
      <c r="L129" s="1"/>
      <c r="M129" s="6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4"/>
      <c r="K130" s="1"/>
      <c r="L130" s="1"/>
      <c r="M130" s="6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4"/>
      <c r="K131" s="1"/>
      <c r="L131" s="1"/>
      <c r="M131" s="6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4"/>
      <c r="K132" s="1"/>
      <c r="L132" s="1"/>
      <c r="M132" s="6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4"/>
      <c r="K133" s="1"/>
      <c r="L133" s="1"/>
      <c r="M133" s="6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4"/>
      <c r="K134" s="1"/>
      <c r="L134" s="1"/>
      <c r="M134" s="6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4"/>
      <c r="K135" s="1"/>
      <c r="L135" s="1"/>
      <c r="M135" s="6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4"/>
      <c r="K136" s="1"/>
      <c r="L136" s="1"/>
      <c r="M136" s="6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4"/>
      <c r="K137" s="1"/>
      <c r="L137" s="1"/>
      <c r="M137" s="6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4"/>
      <c r="K138" s="1"/>
      <c r="L138" s="1"/>
      <c r="M138" s="6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4"/>
      <c r="K139" s="1"/>
      <c r="L139" s="1"/>
      <c r="M139" s="6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4"/>
      <c r="K140" s="1"/>
      <c r="L140" s="1"/>
      <c r="M140" s="6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4"/>
      <c r="K141" s="1"/>
      <c r="L141" s="1"/>
      <c r="M141" s="6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4"/>
      <c r="K142" s="1"/>
      <c r="L142" s="1"/>
      <c r="M142" s="6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4"/>
      <c r="K143" s="1"/>
      <c r="L143" s="1"/>
      <c r="M143" s="6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4"/>
      <c r="K144" s="1"/>
      <c r="L144" s="1"/>
      <c r="M144" s="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4"/>
      <c r="K145" s="1"/>
      <c r="L145" s="1"/>
      <c r="M145" s="6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4"/>
      <c r="K146" s="1"/>
      <c r="L146" s="1"/>
      <c r="M146" s="6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4"/>
      <c r="K147" s="1"/>
      <c r="L147" s="1"/>
      <c r="M147" s="6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4"/>
      <c r="K148" s="1"/>
      <c r="L148" s="1"/>
      <c r="M148" s="6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4"/>
      <c r="K149" s="1"/>
      <c r="L149" s="1"/>
      <c r="M149" s="6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4"/>
      <c r="K150" s="1"/>
      <c r="L150" s="1"/>
      <c r="M150" s="6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4"/>
      <c r="K151" s="1"/>
      <c r="L151" s="1"/>
      <c r="M151" s="6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4"/>
      <c r="K152" s="1"/>
      <c r="L152" s="1"/>
      <c r="M152" s="6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4"/>
      <c r="K153" s="1"/>
      <c r="L153" s="1"/>
      <c r="M153" s="6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4"/>
      <c r="K154" s="1"/>
      <c r="L154" s="1"/>
      <c r="M154" s="6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4"/>
      <c r="K155" s="1"/>
      <c r="L155" s="1"/>
      <c r="M155" s="6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4"/>
      <c r="K156" s="1"/>
      <c r="L156" s="1"/>
      <c r="M156" s="6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4"/>
      <c r="K157" s="1"/>
      <c r="L157" s="1"/>
      <c r="M157" s="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4"/>
      <c r="K158" s="1"/>
      <c r="L158" s="1"/>
      <c r="M158" s="6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4"/>
      <c r="K159" s="1"/>
      <c r="L159" s="1"/>
      <c r="M159" s="6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4"/>
      <c r="K160" s="1"/>
      <c r="L160" s="1"/>
      <c r="M160" s="6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4"/>
      <c r="K161" s="1"/>
      <c r="L161" s="1"/>
      <c r="M161" s="6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4"/>
      <c r="K162" s="1"/>
      <c r="L162" s="1"/>
      <c r="M162" s="6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4"/>
      <c r="K163" s="1"/>
      <c r="L163" s="1"/>
      <c r="M163" s="6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4"/>
      <c r="K164" s="1"/>
      <c r="L164" s="1"/>
      <c r="M164" s="6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4"/>
      <c r="K165" s="1"/>
      <c r="L165" s="1"/>
      <c r="M165" s="6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4"/>
      <c r="K166" s="1"/>
      <c r="L166" s="1"/>
      <c r="M166" s="6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4"/>
      <c r="K167" s="1"/>
      <c r="L167" s="1"/>
      <c r="M167" s="6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4"/>
      <c r="K168" s="1"/>
      <c r="L168" s="1"/>
      <c r="M168" s="6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4"/>
      <c r="K169" s="1"/>
      <c r="L169" s="1"/>
      <c r="M169" s="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4"/>
      <c r="K170" s="1"/>
      <c r="L170" s="1"/>
      <c r="M170" s="6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4"/>
      <c r="K171" s="1"/>
      <c r="L171" s="1"/>
      <c r="M171" s="6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1"/>
      <c r="L172" s="1"/>
      <c r="M172" s="6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4"/>
      <c r="K173" s="1"/>
      <c r="L173" s="1"/>
      <c r="M173" s="6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4"/>
      <c r="K174" s="1"/>
      <c r="L174" s="1"/>
      <c r="M174" s="6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4"/>
      <c r="K175" s="1"/>
      <c r="L175" s="1"/>
      <c r="M175" s="6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1"/>
      <c r="L176" s="1"/>
      <c r="M176" s="6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4"/>
      <c r="K177" s="1"/>
      <c r="L177" s="1"/>
      <c r="M177" s="6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4"/>
      <c r="K178" s="1"/>
      <c r="L178" s="1"/>
      <c r="M178" s="6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4"/>
      <c r="K179" s="1"/>
      <c r="L179" s="1"/>
      <c r="M179" s="6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1"/>
      <c r="L180" s="1"/>
      <c r="M180" s="6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4"/>
      <c r="K181" s="1"/>
      <c r="L181" s="1"/>
      <c r="M181" s="6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1"/>
      <c r="L182" s="1"/>
      <c r="M182" s="6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4"/>
      <c r="K183" s="1"/>
      <c r="L183" s="1"/>
      <c r="M183" s="6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4"/>
      <c r="K184" s="1"/>
      <c r="L184" s="1"/>
      <c r="M184" s="6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4"/>
      <c r="K185" s="1"/>
      <c r="L185" s="1"/>
      <c r="M185" s="6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4"/>
      <c r="K186" s="1"/>
      <c r="L186" s="1"/>
      <c r="M186" s="6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4"/>
      <c r="K187" s="1"/>
      <c r="L187" s="1"/>
      <c r="M187" s="6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4"/>
      <c r="K188" s="1"/>
      <c r="L188" s="1"/>
      <c r="M188" s="6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4"/>
      <c r="K189" s="1"/>
      <c r="L189" s="1"/>
      <c r="M189" s="6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4"/>
      <c r="K190" s="1"/>
      <c r="L190" s="1"/>
      <c r="M190" s="6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4"/>
      <c r="K191" s="1"/>
      <c r="L191" s="1"/>
      <c r="M191" s="6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4"/>
      <c r="K192" s="1"/>
      <c r="L192" s="1"/>
      <c r="M192" s="6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4"/>
      <c r="K193" s="1"/>
      <c r="L193" s="1"/>
      <c r="M193" s="6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4"/>
      <c r="K194" s="1"/>
      <c r="L194" s="1"/>
      <c r="M194" s="6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4"/>
      <c r="K195" s="1"/>
      <c r="L195" s="1"/>
      <c r="M195" s="6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4"/>
      <c r="K196" s="1"/>
      <c r="L196" s="1"/>
      <c r="M196" s="6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4"/>
      <c r="K197" s="1"/>
      <c r="L197" s="1"/>
      <c r="M197" s="6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4"/>
      <c r="K198" s="1"/>
      <c r="L198" s="1"/>
      <c r="M198" s="6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4"/>
      <c r="K199" s="1"/>
      <c r="L199" s="1"/>
      <c r="M199" s="6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4"/>
      <c r="K200" s="1"/>
      <c r="L200" s="1"/>
      <c r="M200" s="6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4"/>
      <c r="K201" s="1"/>
      <c r="L201" s="1"/>
      <c r="M201" s="6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4"/>
      <c r="K202" s="1"/>
      <c r="L202" s="1"/>
      <c r="M202" s="6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4"/>
      <c r="K203" s="1"/>
      <c r="L203" s="1"/>
      <c r="M203" s="6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4"/>
      <c r="K204" s="1"/>
      <c r="L204" s="1"/>
      <c r="M204" s="6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4"/>
      <c r="K205" s="1"/>
      <c r="L205" s="1"/>
      <c r="M205" s="6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4"/>
      <c r="K206" s="1"/>
      <c r="L206" s="1"/>
      <c r="M206" s="6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4"/>
      <c r="K207" s="1"/>
      <c r="L207" s="1"/>
      <c r="M207" s="6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4"/>
      <c r="K208" s="1"/>
      <c r="L208" s="1"/>
      <c r="M208" s="6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4"/>
      <c r="K209" s="1"/>
      <c r="L209" s="1"/>
      <c r="M209" s="6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4"/>
      <c r="K210" s="1"/>
      <c r="L210" s="1"/>
      <c r="M210" s="6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4"/>
      <c r="K211" s="1"/>
      <c r="L211" s="1"/>
      <c r="M211" s="6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4"/>
      <c r="K212" s="1"/>
      <c r="L212" s="1"/>
      <c r="M212" s="6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4"/>
      <c r="K213" s="1"/>
      <c r="L213" s="1"/>
      <c r="M213" s="6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4"/>
      <c r="K214" s="1"/>
      <c r="L214" s="1"/>
      <c r="M214" s="6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4"/>
      <c r="K215" s="1"/>
      <c r="L215" s="1"/>
      <c r="M215" s="6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4"/>
      <c r="K216" s="1"/>
      <c r="L216" s="1"/>
      <c r="M216" s="6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4"/>
      <c r="K217" s="1"/>
      <c r="L217" s="1"/>
      <c r="M217" s="6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4"/>
      <c r="K218" s="1"/>
      <c r="L218" s="1"/>
      <c r="M218" s="6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4"/>
      <c r="K219" s="1"/>
      <c r="L219" s="1"/>
      <c r="M219" s="6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4"/>
      <c r="K220" s="1"/>
      <c r="L220" s="1"/>
      <c r="M220" s="6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4"/>
      <c r="K221" s="1"/>
      <c r="L221" s="1"/>
      <c r="M221" s="6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4"/>
      <c r="K222" s="1"/>
      <c r="L222" s="1"/>
      <c r="M222" s="6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4"/>
      <c r="K223" s="1"/>
      <c r="L223" s="1"/>
      <c r="M223" s="6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4"/>
      <c r="K224" s="1"/>
      <c r="L224" s="1"/>
      <c r="M224" s="6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4"/>
      <c r="K225" s="1"/>
      <c r="L225" s="1"/>
      <c r="M225" s="6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4"/>
      <c r="K226" s="1"/>
      <c r="L226" s="1"/>
      <c r="M226" s="6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4"/>
      <c r="K227" s="1"/>
      <c r="L227" s="1"/>
      <c r="M227" s="6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4"/>
      <c r="K228" s="1"/>
      <c r="L228" s="1"/>
      <c r="M228" s="6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4"/>
      <c r="K229" s="1"/>
      <c r="L229" s="1"/>
      <c r="M229" s="6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4"/>
      <c r="K230" s="1"/>
      <c r="L230" s="1"/>
      <c r="M230" s="6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4"/>
      <c r="K231" s="1"/>
      <c r="L231" s="1"/>
      <c r="M231" s="6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4"/>
      <c r="K232" s="1"/>
      <c r="L232" s="1"/>
      <c r="M232" s="6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4"/>
      <c r="K233" s="1"/>
      <c r="L233" s="1"/>
      <c r="M233" s="6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4"/>
      <c r="K234" s="1"/>
      <c r="L234" s="1"/>
      <c r="M234" s="6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4"/>
      <c r="K235" s="1"/>
      <c r="L235" s="1"/>
      <c r="M235" s="6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4"/>
      <c r="K236" s="1"/>
      <c r="L236" s="1"/>
      <c r="M236" s="6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4"/>
      <c r="K237" s="1"/>
      <c r="L237" s="1"/>
      <c r="M237" s="6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4"/>
      <c r="K238" s="1"/>
      <c r="L238" s="1"/>
      <c r="M238" s="6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4"/>
      <c r="K239" s="1"/>
      <c r="L239" s="1"/>
      <c r="M239" s="6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4"/>
      <c r="K240" s="1"/>
      <c r="L240" s="1"/>
      <c r="M240" s="6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4"/>
      <c r="K241" s="1"/>
      <c r="L241" s="1"/>
      <c r="M241" s="6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4"/>
      <c r="K242" s="1"/>
      <c r="L242" s="1"/>
      <c r="M242" s="6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4"/>
      <c r="K243" s="1"/>
      <c r="L243" s="1"/>
      <c r="M243" s="6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4"/>
      <c r="K244" s="1"/>
      <c r="L244" s="1"/>
      <c r="M244" s="6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4"/>
      <c r="K245" s="1"/>
      <c r="L245" s="1"/>
      <c r="M245" s="6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4"/>
      <c r="K246" s="1"/>
      <c r="L246" s="1"/>
      <c r="M246" s="6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4"/>
      <c r="K247" s="1"/>
      <c r="L247" s="1"/>
      <c r="M247" s="6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4"/>
      <c r="K248" s="1"/>
      <c r="L248" s="1"/>
      <c r="M248" s="6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4"/>
      <c r="K249" s="1"/>
      <c r="L249" s="1"/>
      <c r="M249" s="6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4"/>
      <c r="K250" s="1"/>
      <c r="L250" s="1"/>
      <c r="M250" s="6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4"/>
      <c r="K251" s="1"/>
      <c r="L251" s="1"/>
      <c r="M251" s="6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4"/>
      <c r="K252" s="1"/>
      <c r="L252" s="1"/>
      <c r="M252" s="6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4"/>
      <c r="K253" s="1"/>
      <c r="L253" s="1"/>
      <c r="M253" s="6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4"/>
      <c r="K254" s="1"/>
      <c r="L254" s="1"/>
      <c r="M254" s="6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4"/>
      <c r="K255" s="1"/>
      <c r="L255" s="1"/>
      <c r="M255" s="6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4"/>
      <c r="K256" s="1"/>
      <c r="L256" s="1"/>
      <c r="M256" s="6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4"/>
      <c r="K257" s="1"/>
      <c r="L257" s="1"/>
      <c r="M257" s="6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4"/>
      <c r="K258" s="1"/>
      <c r="L258" s="1"/>
      <c r="M258" s="6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4"/>
      <c r="K259" s="1"/>
      <c r="L259" s="1"/>
      <c r="M259" s="6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4"/>
      <c r="K260" s="1"/>
      <c r="L260" s="1"/>
      <c r="M260" s="6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4"/>
      <c r="K261" s="1"/>
      <c r="L261" s="1"/>
      <c r="M261" s="6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4"/>
      <c r="K262" s="1"/>
      <c r="L262" s="1"/>
      <c r="M262" s="6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4"/>
      <c r="K263" s="1"/>
      <c r="L263" s="1"/>
      <c r="M263" s="6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4"/>
      <c r="K264" s="1"/>
      <c r="L264" s="1"/>
      <c r="M264" s="6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4"/>
      <c r="K265" s="1"/>
      <c r="L265" s="1"/>
      <c r="M265" s="6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4"/>
      <c r="K266" s="1"/>
      <c r="L266" s="1"/>
      <c r="M266" s="6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4"/>
      <c r="K267" s="1"/>
      <c r="L267" s="1"/>
      <c r="M267" s="6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4"/>
      <c r="K268" s="1"/>
      <c r="L268" s="1"/>
      <c r="M268" s="6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4"/>
      <c r="K269" s="1"/>
      <c r="L269" s="1"/>
      <c r="M269" s="6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4"/>
      <c r="K270" s="1"/>
      <c r="L270" s="1"/>
      <c r="M270" s="6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4"/>
      <c r="K271" s="1"/>
      <c r="L271" s="1"/>
      <c r="M271" s="6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4"/>
      <c r="K272" s="1"/>
      <c r="L272" s="1"/>
      <c r="M272" s="6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4"/>
      <c r="K273" s="1"/>
      <c r="L273" s="1"/>
      <c r="M273" s="6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4"/>
      <c r="K274" s="1"/>
      <c r="L274" s="1"/>
      <c r="M274" s="6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4"/>
      <c r="K275" s="1"/>
      <c r="L275" s="1"/>
      <c r="M275" s="6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4"/>
      <c r="K276" s="1"/>
      <c r="L276" s="1"/>
      <c r="M276" s="6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4"/>
      <c r="K277" s="1"/>
      <c r="L277" s="1"/>
      <c r="M277" s="6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4"/>
      <c r="K278" s="1"/>
      <c r="L278" s="1"/>
      <c r="M278" s="6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4"/>
      <c r="K279" s="1"/>
      <c r="L279" s="1"/>
      <c r="M279" s="6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4"/>
      <c r="K280" s="1"/>
      <c r="L280" s="1"/>
      <c r="M280" s="6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4"/>
      <c r="K281" s="1"/>
      <c r="L281" s="1"/>
      <c r="M281" s="6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4"/>
      <c r="K282" s="1"/>
      <c r="L282" s="1"/>
      <c r="M282" s="6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4"/>
      <c r="K283" s="1"/>
      <c r="L283" s="1"/>
      <c r="M283" s="6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4"/>
      <c r="K284" s="1"/>
      <c r="L284" s="1"/>
      <c r="M284" s="6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4"/>
      <c r="K285" s="1"/>
      <c r="L285" s="1"/>
      <c r="M285" s="6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4"/>
      <c r="K286" s="1"/>
      <c r="L286" s="1"/>
      <c r="M286" s="6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4"/>
      <c r="K287" s="1"/>
      <c r="L287" s="1"/>
      <c r="M287" s="6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4"/>
      <c r="K288" s="1"/>
      <c r="L288" s="1"/>
      <c r="M288" s="6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4"/>
      <c r="K289" s="1"/>
      <c r="L289" s="1"/>
      <c r="M289" s="6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4"/>
      <c r="K290" s="1"/>
      <c r="L290" s="1"/>
      <c r="M290" s="6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4"/>
      <c r="K291" s="1"/>
      <c r="L291" s="1"/>
      <c r="M291" s="6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4"/>
      <c r="K292" s="1"/>
      <c r="L292" s="1"/>
      <c r="M292" s="6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4"/>
      <c r="K293" s="1"/>
      <c r="L293" s="1"/>
      <c r="M293" s="6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4"/>
      <c r="K294" s="1"/>
      <c r="L294" s="1"/>
      <c r="M294" s="6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4"/>
      <c r="K295" s="1"/>
      <c r="L295" s="1"/>
      <c r="M295" s="6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4"/>
      <c r="K296" s="1"/>
      <c r="L296" s="1"/>
      <c r="M296" s="6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4"/>
      <c r="K297" s="1"/>
      <c r="L297" s="1"/>
      <c r="M297" s="6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4"/>
      <c r="K298" s="1"/>
      <c r="L298" s="1"/>
      <c r="M298" s="6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4"/>
      <c r="K299" s="1"/>
      <c r="L299" s="1"/>
      <c r="M299" s="6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4"/>
      <c r="K300" s="1"/>
      <c r="L300" s="1"/>
      <c r="M300" s="6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4"/>
      <c r="K301" s="1"/>
      <c r="L301" s="1"/>
      <c r="M301" s="6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4"/>
      <c r="K302" s="1"/>
      <c r="L302" s="1"/>
      <c r="M302" s="6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4"/>
      <c r="K303" s="1"/>
      <c r="L303" s="1"/>
      <c r="M303" s="6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4"/>
      <c r="K304" s="1"/>
      <c r="L304" s="1"/>
      <c r="M304" s="6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4"/>
      <c r="K305" s="1"/>
      <c r="L305" s="1"/>
      <c r="M305" s="6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4"/>
      <c r="K306" s="1"/>
      <c r="L306" s="1"/>
      <c r="M306" s="6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4"/>
      <c r="K307" s="1"/>
      <c r="L307" s="1"/>
      <c r="M307" s="6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4"/>
      <c r="K308" s="1"/>
      <c r="L308" s="1"/>
      <c r="M308" s="6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4"/>
      <c r="K309" s="1"/>
      <c r="L309" s="1"/>
      <c r="M309" s="6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4"/>
      <c r="K310" s="1"/>
      <c r="L310" s="1"/>
      <c r="M310" s="6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4"/>
      <c r="K311" s="1"/>
      <c r="L311" s="1"/>
      <c r="M311" s="6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4"/>
      <c r="K312" s="1"/>
      <c r="L312" s="1"/>
      <c r="M312" s="6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4"/>
      <c r="K313" s="1"/>
      <c r="L313" s="1"/>
      <c r="M313" s="6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4"/>
      <c r="K314" s="1"/>
      <c r="L314" s="1"/>
      <c r="M314" s="6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4"/>
      <c r="K315" s="1"/>
      <c r="L315" s="1"/>
      <c r="M315" s="6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4"/>
      <c r="K316" s="1"/>
      <c r="L316" s="1"/>
      <c r="M316" s="6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4"/>
      <c r="K317" s="1"/>
      <c r="L317" s="1"/>
      <c r="M317" s="6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4"/>
      <c r="K318" s="1"/>
      <c r="L318" s="1"/>
      <c r="M318" s="6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4"/>
      <c r="K319" s="1"/>
      <c r="L319" s="1"/>
      <c r="M319" s="6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4"/>
      <c r="K320" s="1"/>
      <c r="L320" s="1"/>
      <c r="M320" s="6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4"/>
      <c r="K321" s="1"/>
      <c r="L321" s="1"/>
      <c r="M321" s="6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4"/>
      <c r="K322" s="1"/>
      <c r="L322" s="1"/>
      <c r="M322" s="6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4"/>
      <c r="K323" s="1"/>
      <c r="L323" s="1"/>
      <c r="M323" s="6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4"/>
      <c r="K324" s="1"/>
      <c r="L324" s="1"/>
      <c r="M324" s="6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4"/>
      <c r="K325" s="1"/>
      <c r="L325" s="1"/>
      <c r="M325" s="6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4"/>
      <c r="K326" s="1"/>
      <c r="L326" s="1"/>
      <c r="M326" s="6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4"/>
      <c r="K327" s="1"/>
      <c r="L327" s="1"/>
      <c r="M327" s="6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4"/>
      <c r="K328" s="1"/>
      <c r="L328" s="1"/>
      <c r="M328" s="6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4"/>
      <c r="K329" s="1"/>
      <c r="L329" s="1"/>
      <c r="M329" s="6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4"/>
      <c r="K330" s="1"/>
      <c r="L330" s="1"/>
      <c r="M330" s="6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4"/>
      <c r="K331" s="1"/>
      <c r="L331" s="1"/>
      <c r="M331" s="6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4"/>
      <c r="K332" s="1"/>
      <c r="L332" s="1"/>
      <c r="M332" s="6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4"/>
      <c r="K333" s="1"/>
      <c r="L333" s="1"/>
      <c r="M333" s="6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4"/>
      <c r="K334" s="1"/>
      <c r="L334" s="1"/>
      <c r="M334" s="6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4"/>
      <c r="K335" s="1"/>
      <c r="L335" s="1"/>
      <c r="M335" s="6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4"/>
      <c r="K336" s="1"/>
      <c r="L336" s="1"/>
      <c r="M336" s="6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4"/>
      <c r="K337" s="1"/>
      <c r="L337" s="1"/>
      <c r="M337" s="6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4"/>
      <c r="K338" s="1"/>
      <c r="L338" s="1"/>
      <c r="M338" s="6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4"/>
      <c r="K339" s="1"/>
      <c r="L339" s="1"/>
      <c r="M339" s="6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4"/>
      <c r="K340" s="1"/>
      <c r="L340" s="1"/>
      <c r="M340" s="6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4"/>
      <c r="K341" s="1"/>
      <c r="L341" s="1"/>
      <c r="M341" s="6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4"/>
      <c r="K342" s="1"/>
      <c r="L342" s="1"/>
      <c r="M342" s="6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4"/>
      <c r="K343" s="1"/>
      <c r="L343" s="1"/>
      <c r="M343" s="6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4"/>
      <c r="K344" s="1"/>
      <c r="L344" s="1"/>
      <c r="M344" s="6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4"/>
      <c r="K345" s="1"/>
      <c r="L345" s="1"/>
      <c r="M345" s="6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4"/>
      <c r="K346" s="1"/>
      <c r="L346" s="1"/>
      <c r="M346" s="6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4"/>
      <c r="K347" s="1"/>
      <c r="L347" s="1"/>
      <c r="M347" s="6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4"/>
      <c r="K348" s="1"/>
      <c r="L348" s="1"/>
      <c r="M348" s="6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4"/>
      <c r="K349" s="1"/>
      <c r="L349" s="1"/>
      <c r="M349" s="6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4"/>
      <c r="K350" s="1"/>
      <c r="L350" s="1"/>
      <c r="M350" s="6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4"/>
      <c r="K351" s="1"/>
      <c r="L351" s="1"/>
      <c r="M351" s="6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4"/>
      <c r="K352" s="1"/>
      <c r="L352" s="1"/>
      <c r="M352" s="6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4"/>
      <c r="K353" s="1"/>
      <c r="L353" s="1"/>
      <c r="M353" s="6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4"/>
      <c r="K354" s="1"/>
      <c r="L354" s="1"/>
      <c r="M354" s="6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4"/>
      <c r="K355" s="1"/>
      <c r="L355" s="1"/>
      <c r="M355" s="6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4"/>
      <c r="K356" s="1"/>
      <c r="L356" s="1"/>
      <c r="M356" s="6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4"/>
      <c r="K357" s="1"/>
      <c r="L357" s="1"/>
      <c r="M357" s="6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4"/>
      <c r="K358" s="1"/>
      <c r="L358" s="1"/>
      <c r="M358" s="6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4"/>
      <c r="K359" s="1"/>
      <c r="L359" s="1"/>
      <c r="M359" s="6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4"/>
      <c r="K360" s="1"/>
      <c r="L360" s="1"/>
      <c r="M360" s="6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4"/>
      <c r="K361" s="1"/>
      <c r="L361" s="1"/>
      <c r="M361" s="6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4"/>
      <c r="K362" s="1"/>
      <c r="L362" s="1"/>
      <c r="M362" s="6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4"/>
      <c r="K363" s="1"/>
      <c r="L363" s="1"/>
      <c r="M363" s="6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4"/>
      <c r="K364" s="1"/>
      <c r="L364" s="1"/>
      <c r="M364" s="6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4"/>
      <c r="K365" s="1"/>
      <c r="L365" s="1"/>
      <c r="M365" s="6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4"/>
      <c r="K366" s="1"/>
      <c r="L366" s="1"/>
      <c r="M366" s="6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4"/>
      <c r="K367" s="1"/>
      <c r="L367" s="1"/>
      <c r="M367" s="6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4"/>
      <c r="K368" s="1"/>
      <c r="L368" s="1"/>
      <c r="M368" s="6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4"/>
      <c r="K369" s="1"/>
      <c r="L369" s="1"/>
      <c r="M369" s="6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4"/>
      <c r="K370" s="1"/>
      <c r="L370" s="1"/>
      <c r="M370" s="6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4"/>
      <c r="K371" s="1"/>
      <c r="L371" s="1"/>
      <c r="M371" s="6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4"/>
      <c r="K372" s="1"/>
      <c r="L372" s="1"/>
      <c r="M372" s="6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4"/>
      <c r="K373" s="1"/>
      <c r="L373" s="1"/>
      <c r="M373" s="6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4"/>
      <c r="K374" s="1"/>
      <c r="L374" s="1"/>
      <c r="M374" s="6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4"/>
      <c r="K375" s="1"/>
      <c r="L375" s="1"/>
      <c r="M375" s="6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4"/>
      <c r="K376" s="1"/>
      <c r="L376" s="1"/>
      <c r="M376" s="6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4"/>
      <c r="K377" s="1"/>
      <c r="L377" s="1"/>
      <c r="M377" s="6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4"/>
      <c r="K378" s="1"/>
      <c r="L378" s="1"/>
      <c r="M378" s="6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4"/>
      <c r="K379" s="1"/>
      <c r="L379" s="1"/>
      <c r="M379" s="6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4"/>
      <c r="K380" s="1"/>
      <c r="L380" s="1"/>
      <c r="M380" s="6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4"/>
      <c r="K381" s="1"/>
      <c r="L381" s="1"/>
      <c r="M381" s="6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4"/>
      <c r="K382" s="1"/>
      <c r="L382" s="1"/>
      <c r="M382" s="6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4"/>
      <c r="K383" s="1"/>
      <c r="L383" s="1"/>
      <c r="M383" s="6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4"/>
      <c r="K384" s="1"/>
      <c r="L384" s="1"/>
      <c r="M384" s="6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4"/>
      <c r="K385" s="1"/>
      <c r="L385" s="1"/>
      <c r="M385" s="6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4"/>
      <c r="K386" s="1"/>
      <c r="L386" s="1"/>
      <c r="M386" s="6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4"/>
      <c r="K387" s="1"/>
      <c r="L387" s="1"/>
      <c r="M387" s="6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4"/>
      <c r="K388" s="1"/>
      <c r="L388" s="1"/>
      <c r="M388" s="6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4"/>
      <c r="K389" s="1"/>
      <c r="L389" s="1"/>
      <c r="M389" s="6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4"/>
      <c r="K390" s="1"/>
      <c r="L390" s="1"/>
      <c r="M390" s="6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4"/>
      <c r="K391" s="1"/>
      <c r="L391" s="1"/>
      <c r="M391" s="6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4"/>
      <c r="K392" s="1"/>
      <c r="L392" s="1"/>
      <c r="M392" s="6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4"/>
      <c r="K393" s="1"/>
      <c r="L393" s="1"/>
      <c r="M393" s="6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4"/>
      <c r="K394" s="1"/>
      <c r="L394" s="1"/>
      <c r="M394" s="6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4"/>
      <c r="K395" s="1"/>
      <c r="L395" s="1"/>
      <c r="M395" s="6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4"/>
      <c r="K396" s="1"/>
      <c r="L396" s="1"/>
      <c r="M396" s="6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4"/>
      <c r="K397" s="1"/>
      <c r="L397" s="1"/>
      <c r="M397" s="6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4"/>
      <c r="K398" s="1"/>
      <c r="L398" s="1"/>
      <c r="M398" s="6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4"/>
      <c r="K399" s="1"/>
      <c r="L399" s="1"/>
      <c r="M399" s="6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4"/>
      <c r="K400" s="1"/>
      <c r="L400" s="1"/>
      <c r="M400" s="6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4"/>
      <c r="K401" s="1"/>
      <c r="L401" s="1"/>
      <c r="M401" s="6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4"/>
      <c r="K402" s="1"/>
      <c r="L402" s="1"/>
      <c r="M402" s="6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4"/>
      <c r="K403" s="1"/>
      <c r="L403" s="1"/>
      <c r="M403" s="6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4"/>
      <c r="K404" s="1"/>
      <c r="L404" s="1"/>
      <c r="M404" s="6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4"/>
      <c r="K405" s="1"/>
      <c r="L405" s="1"/>
      <c r="M405" s="6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4"/>
      <c r="K406" s="1"/>
      <c r="L406" s="1"/>
      <c r="M406" s="6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4"/>
      <c r="K407" s="1"/>
      <c r="L407" s="1"/>
      <c r="M407" s="6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4"/>
      <c r="K408" s="1"/>
      <c r="L408" s="1"/>
      <c r="M408" s="6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4"/>
      <c r="K409" s="1"/>
      <c r="L409" s="1"/>
      <c r="M409" s="6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4"/>
      <c r="K410" s="1"/>
      <c r="L410" s="1"/>
      <c r="M410" s="6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4"/>
      <c r="K411" s="1"/>
      <c r="L411" s="1"/>
      <c r="M411" s="6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4"/>
      <c r="K412" s="1"/>
      <c r="L412" s="1"/>
      <c r="M412" s="6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4"/>
      <c r="K413" s="1"/>
      <c r="L413" s="1"/>
      <c r="M413" s="6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4"/>
      <c r="K414" s="1"/>
      <c r="L414" s="1"/>
      <c r="M414" s="6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4"/>
      <c r="K415" s="1"/>
      <c r="L415" s="1"/>
      <c r="M415" s="6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4"/>
      <c r="K416" s="1"/>
      <c r="L416" s="1"/>
      <c r="M416" s="6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4"/>
      <c r="K417" s="1"/>
      <c r="L417" s="1"/>
      <c r="M417" s="6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4"/>
      <c r="K418" s="1"/>
      <c r="L418" s="1"/>
      <c r="M418" s="6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4"/>
      <c r="K419" s="1"/>
      <c r="L419" s="1"/>
      <c r="M419" s="6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4"/>
      <c r="K420" s="1"/>
      <c r="L420" s="1"/>
      <c r="M420" s="6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4"/>
      <c r="K421" s="1"/>
      <c r="L421" s="1"/>
      <c r="M421" s="6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4"/>
      <c r="K422" s="1"/>
      <c r="L422" s="1"/>
      <c r="M422" s="6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4"/>
      <c r="K423" s="1"/>
      <c r="L423" s="1"/>
      <c r="M423" s="6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4"/>
      <c r="K424" s="1"/>
      <c r="L424" s="1"/>
      <c r="M424" s="6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4"/>
      <c r="K425" s="1"/>
      <c r="L425" s="1"/>
      <c r="M425" s="6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4"/>
      <c r="K426" s="1"/>
      <c r="L426" s="1"/>
      <c r="M426" s="6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4"/>
      <c r="K427" s="1"/>
      <c r="L427" s="1"/>
      <c r="M427" s="6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4"/>
      <c r="K428" s="1"/>
      <c r="L428" s="1"/>
      <c r="M428" s="6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4"/>
      <c r="K429" s="1"/>
      <c r="L429" s="1"/>
      <c r="M429" s="6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4"/>
      <c r="K430" s="1"/>
      <c r="L430" s="1"/>
      <c r="M430" s="6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4"/>
      <c r="K431" s="1"/>
      <c r="L431" s="1"/>
      <c r="M431" s="6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4"/>
      <c r="K432" s="1"/>
      <c r="L432" s="1"/>
      <c r="M432" s="6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4"/>
      <c r="K433" s="1"/>
      <c r="L433" s="1"/>
      <c r="M433" s="6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4"/>
      <c r="K434" s="1"/>
      <c r="L434" s="1"/>
      <c r="M434" s="6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4"/>
      <c r="K435" s="1"/>
      <c r="L435" s="1"/>
      <c r="M435" s="6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4"/>
      <c r="K436" s="1"/>
      <c r="L436" s="1"/>
      <c r="M436" s="6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4"/>
      <c r="K437" s="1"/>
      <c r="L437" s="1"/>
      <c r="M437" s="6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4"/>
      <c r="K438" s="1"/>
      <c r="L438" s="1"/>
      <c r="M438" s="6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4"/>
      <c r="K439" s="1"/>
      <c r="L439" s="1"/>
      <c r="M439" s="6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4"/>
      <c r="K440" s="1"/>
      <c r="L440" s="1"/>
      <c r="M440" s="6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4"/>
      <c r="K441" s="1"/>
      <c r="L441" s="1"/>
      <c r="M441" s="6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4"/>
      <c r="K442" s="1"/>
      <c r="L442" s="1"/>
      <c r="M442" s="6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4"/>
      <c r="K443" s="1"/>
      <c r="L443" s="1"/>
      <c r="M443" s="6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4"/>
      <c r="K444" s="1"/>
      <c r="L444" s="1"/>
      <c r="M444" s="6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4"/>
      <c r="K445" s="1"/>
      <c r="L445" s="1"/>
      <c r="M445" s="6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4"/>
      <c r="K446" s="1"/>
      <c r="L446" s="1"/>
      <c r="M446" s="6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4"/>
      <c r="K447" s="1"/>
      <c r="L447" s="1"/>
      <c r="M447" s="6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4"/>
      <c r="K448" s="1"/>
      <c r="L448" s="1"/>
      <c r="M448" s="6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4"/>
      <c r="K449" s="1"/>
      <c r="L449" s="1"/>
      <c r="M449" s="6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4"/>
      <c r="K450" s="1"/>
      <c r="L450" s="1"/>
      <c r="M450" s="6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4"/>
      <c r="K451" s="1"/>
      <c r="L451" s="1"/>
      <c r="M451" s="6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4"/>
      <c r="K452" s="1"/>
      <c r="L452" s="1"/>
      <c r="M452" s="6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4"/>
      <c r="K453" s="1"/>
      <c r="L453" s="1"/>
      <c r="M453" s="6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4"/>
      <c r="K454" s="1"/>
      <c r="L454" s="1"/>
      <c r="M454" s="6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4"/>
      <c r="K455" s="1"/>
      <c r="L455" s="1"/>
      <c r="M455" s="6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4"/>
      <c r="K456" s="1"/>
      <c r="L456" s="1"/>
      <c r="M456" s="6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4"/>
      <c r="K457" s="1"/>
      <c r="L457" s="1"/>
      <c r="M457" s="6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4"/>
      <c r="K458" s="1"/>
      <c r="L458" s="1"/>
      <c r="M458" s="6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4"/>
      <c r="K459" s="1"/>
      <c r="L459" s="1"/>
      <c r="M459" s="6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4"/>
      <c r="K460" s="1"/>
      <c r="L460" s="1"/>
      <c r="M460" s="6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4"/>
      <c r="K461" s="1"/>
      <c r="L461" s="1"/>
      <c r="M461" s="6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4"/>
      <c r="K462" s="1"/>
      <c r="L462" s="1"/>
      <c r="M462" s="6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4"/>
      <c r="K463" s="1"/>
      <c r="L463" s="1"/>
      <c r="M463" s="6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4"/>
      <c r="K464" s="1"/>
      <c r="L464" s="1"/>
      <c r="M464" s="6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4"/>
      <c r="K465" s="1"/>
      <c r="L465" s="1"/>
      <c r="M465" s="6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4"/>
      <c r="K466" s="1"/>
      <c r="L466" s="1"/>
      <c r="M466" s="6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4"/>
      <c r="K467" s="1"/>
      <c r="L467" s="1"/>
      <c r="M467" s="6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4"/>
      <c r="K468" s="1"/>
      <c r="L468" s="1"/>
      <c r="M468" s="6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4"/>
      <c r="K469" s="1"/>
      <c r="L469" s="1"/>
      <c r="M469" s="6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4"/>
      <c r="K470" s="1"/>
      <c r="L470" s="1"/>
      <c r="M470" s="6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4"/>
      <c r="K471" s="1"/>
      <c r="L471" s="1"/>
      <c r="M471" s="6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4"/>
      <c r="K472" s="1"/>
      <c r="L472" s="1"/>
      <c r="M472" s="6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4"/>
      <c r="K473" s="1"/>
      <c r="L473" s="1"/>
      <c r="M473" s="6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4"/>
      <c r="K474" s="1"/>
      <c r="L474" s="1"/>
      <c r="M474" s="6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4"/>
      <c r="K475" s="1"/>
      <c r="L475" s="1"/>
      <c r="M475" s="6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4"/>
      <c r="K476" s="1"/>
      <c r="L476" s="1"/>
      <c r="M476" s="6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4"/>
      <c r="K477" s="1"/>
      <c r="L477" s="1"/>
      <c r="M477" s="6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4"/>
      <c r="K478" s="1"/>
      <c r="L478" s="1"/>
      <c r="M478" s="6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4"/>
      <c r="K479" s="1"/>
      <c r="L479" s="1"/>
      <c r="M479" s="6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4"/>
      <c r="K480" s="1"/>
      <c r="L480" s="1"/>
      <c r="M480" s="6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4"/>
      <c r="K481" s="1"/>
      <c r="L481" s="1"/>
      <c r="M481" s="6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4"/>
      <c r="K482" s="1"/>
      <c r="L482" s="1"/>
      <c r="M482" s="6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4"/>
      <c r="K483" s="1"/>
      <c r="L483" s="1"/>
      <c r="M483" s="6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4"/>
      <c r="K484" s="1"/>
      <c r="L484" s="1"/>
      <c r="M484" s="6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4"/>
      <c r="K485" s="1"/>
      <c r="L485" s="1"/>
      <c r="M485" s="6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4"/>
      <c r="K486" s="1"/>
      <c r="L486" s="1"/>
      <c r="M486" s="6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4"/>
      <c r="K487" s="1"/>
      <c r="L487" s="1"/>
      <c r="M487" s="6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4"/>
      <c r="K488" s="1"/>
      <c r="L488" s="1"/>
      <c r="M488" s="6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4"/>
      <c r="K489" s="1"/>
      <c r="L489" s="1"/>
      <c r="M489" s="6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4"/>
      <c r="K490" s="1"/>
      <c r="L490" s="1"/>
      <c r="M490" s="6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4"/>
      <c r="K491" s="1"/>
      <c r="L491" s="1"/>
      <c r="M491" s="6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4"/>
      <c r="K492" s="1"/>
      <c r="L492" s="1"/>
      <c r="M492" s="6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4"/>
      <c r="K493" s="1"/>
      <c r="L493" s="1"/>
      <c r="M493" s="6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4"/>
      <c r="K494" s="1"/>
      <c r="L494" s="1"/>
      <c r="M494" s="6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4"/>
      <c r="K495" s="1"/>
      <c r="L495" s="1"/>
      <c r="M495" s="6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4"/>
      <c r="K496" s="1"/>
      <c r="L496" s="1"/>
      <c r="M496" s="6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4"/>
      <c r="K497" s="1"/>
      <c r="L497" s="1"/>
      <c r="M497" s="6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4"/>
      <c r="K498" s="1"/>
      <c r="L498" s="1"/>
      <c r="M498" s="6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4"/>
      <c r="K499" s="1"/>
      <c r="L499" s="1"/>
      <c r="M499" s="6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4"/>
      <c r="K500" s="1"/>
      <c r="L500" s="1"/>
      <c r="M500" s="6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4"/>
      <c r="K501" s="1"/>
      <c r="L501" s="1"/>
      <c r="M501" s="6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4"/>
      <c r="K502" s="1"/>
      <c r="L502" s="1"/>
      <c r="M502" s="6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4"/>
      <c r="K503" s="1"/>
      <c r="L503" s="1"/>
      <c r="M503" s="6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4"/>
      <c r="K504" s="1"/>
      <c r="L504" s="1"/>
      <c r="M504" s="6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4"/>
      <c r="K505" s="1"/>
      <c r="L505" s="1"/>
      <c r="M505" s="6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4"/>
      <c r="K506" s="1"/>
      <c r="L506" s="1"/>
      <c r="M506" s="6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4"/>
      <c r="K507" s="1"/>
      <c r="L507" s="1"/>
      <c r="M507" s="6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4"/>
      <c r="K508" s="1"/>
      <c r="L508" s="1"/>
      <c r="M508" s="6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4"/>
      <c r="K509" s="1"/>
      <c r="L509" s="1"/>
      <c r="M509" s="6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4"/>
      <c r="K510" s="1"/>
      <c r="L510" s="1"/>
      <c r="M510" s="6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4"/>
      <c r="K511" s="1"/>
      <c r="L511" s="1"/>
      <c r="M511" s="6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4"/>
      <c r="K512" s="1"/>
      <c r="L512" s="1"/>
      <c r="M512" s="6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4"/>
      <c r="K513" s="1"/>
      <c r="L513" s="1"/>
      <c r="M513" s="6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4"/>
      <c r="K514" s="1"/>
      <c r="L514" s="1"/>
      <c r="M514" s="6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4"/>
      <c r="K515" s="1"/>
      <c r="L515" s="1"/>
      <c r="M515" s="6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4"/>
      <c r="K516" s="1"/>
      <c r="L516" s="1"/>
      <c r="M516" s="6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4"/>
      <c r="K517" s="1"/>
      <c r="L517" s="1"/>
      <c r="M517" s="6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4"/>
      <c r="K518" s="1"/>
      <c r="L518" s="1"/>
      <c r="M518" s="6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4"/>
      <c r="K519" s="1"/>
      <c r="L519" s="1"/>
      <c r="M519" s="6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4"/>
      <c r="K520" s="1"/>
      <c r="L520" s="1"/>
      <c r="M520" s="6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4"/>
      <c r="K521" s="1"/>
      <c r="L521" s="1"/>
      <c r="M521" s="6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4"/>
      <c r="K522" s="1"/>
      <c r="L522" s="1"/>
      <c r="M522" s="6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4"/>
      <c r="K523" s="1"/>
      <c r="L523" s="1"/>
      <c r="M523" s="6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4"/>
      <c r="K524" s="1"/>
      <c r="L524" s="1"/>
      <c r="M524" s="6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4"/>
      <c r="K525" s="1"/>
      <c r="L525" s="1"/>
      <c r="M525" s="6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4"/>
      <c r="K526" s="1"/>
      <c r="L526" s="1"/>
      <c r="M526" s="6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4"/>
      <c r="K527" s="1"/>
      <c r="L527" s="1"/>
      <c r="M527" s="6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4"/>
      <c r="K528" s="1"/>
      <c r="L528" s="1"/>
      <c r="M528" s="6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4"/>
      <c r="K529" s="1"/>
      <c r="L529" s="1"/>
      <c r="M529" s="6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4"/>
      <c r="K530" s="1"/>
      <c r="L530" s="1"/>
      <c r="M530" s="6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4"/>
      <c r="K531" s="1"/>
      <c r="L531" s="1"/>
      <c r="M531" s="6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4"/>
      <c r="K532" s="1"/>
      <c r="L532" s="1"/>
      <c r="M532" s="6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4"/>
      <c r="K533" s="1"/>
      <c r="L533" s="1"/>
      <c r="M533" s="6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4"/>
      <c r="K534" s="1"/>
      <c r="L534" s="1"/>
      <c r="M534" s="6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4"/>
      <c r="K535" s="1"/>
      <c r="L535" s="1"/>
      <c r="M535" s="6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4"/>
      <c r="K536" s="1"/>
      <c r="L536" s="1"/>
      <c r="M536" s="6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4"/>
      <c r="K537" s="1"/>
      <c r="L537" s="1"/>
      <c r="M537" s="6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4"/>
      <c r="K538" s="1"/>
      <c r="L538" s="1"/>
      <c r="M538" s="6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4"/>
      <c r="K539" s="1"/>
      <c r="L539" s="1"/>
      <c r="M539" s="6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4"/>
      <c r="K540" s="1"/>
      <c r="L540" s="1"/>
      <c r="M540" s="6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4"/>
      <c r="K541" s="1"/>
      <c r="L541" s="1"/>
      <c r="M541" s="6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4"/>
      <c r="K542" s="1"/>
      <c r="L542" s="1"/>
      <c r="M542" s="6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4"/>
      <c r="K543" s="1"/>
      <c r="L543" s="1"/>
      <c r="M543" s="6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4"/>
      <c r="K544" s="1"/>
      <c r="L544" s="1"/>
      <c r="M544" s="6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4"/>
      <c r="K545" s="1"/>
      <c r="L545" s="1"/>
      <c r="M545" s="6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4"/>
      <c r="K546" s="1"/>
      <c r="L546" s="1"/>
      <c r="M546" s="6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4"/>
      <c r="K547" s="1"/>
      <c r="L547" s="1"/>
      <c r="M547" s="6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4"/>
      <c r="K548" s="1"/>
      <c r="L548" s="1"/>
      <c r="M548" s="6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4"/>
      <c r="K549" s="1"/>
      <c r="L549" s="1"/>
      <c r="M549" s="6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4"/>
      <c r="K550" s="1"/>
      <c r="L550" s="1"/>
      <c r="M550" s="6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4"/>
      <c r="K551" s="1"/>
      <c r="L551" s="1"/>
      <c r="M551" s="6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4"/>
      <c r="K552" s="1"/>
      <c r="L552" s="1"/>
      <c r="M552" s="6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4"/>
      <c r="K553" s="1"/>
      <c r="L553" s="1"/>
      <c r="M553" s="6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4"/>
      <c r="K554" s="1"/>
      <c r="L554" s="1"/>
      <c r="M554" s="6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4"/>
      <c r="K555" s="1"/>
      <c r="L555" s="1"/>
      <c r="M555" s="6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4"/>
      <c r="K556" s="1"/>
      <c r="L556" s="1"/>
      <c r="M556" s="6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4"/>
      <c r="K557" s="1"/>
      <c r="L557" s="1"/>
      <c r="M557" s="6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4"/>
      <c r="K558" s="1"/>
      <c r="L558" s="1"/>
      <c r="M558" s="6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4"/>
      <c r="K559" s="1"/>
      <c r="L559" s="1"/>
      <c r="M559" s="6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4"/>
      <c r="K560" s="1"/>
      <c r="L560" s="1"/>
      <c r="M560" s="6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4"/>
      <c r="K561" s="1"/>
      <c r="L561" s="1"/>
      <c r="M561" s="6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4"/>
      <c r="K562" s="1"/>
      <c r="L562" s="1"/>
      <c r="M562" s="6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4"/>
      <c r="K563" s="1"/>
      <c r="L563" s="1"/>
      <c r="M563" s="6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4"/>
      <c r="K564" s="1"/>
      <c r="L564" s="1"/>
      <c r="M564" s="6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4"/>
      <c r="K565" s="1"/>
      <c r="L565" s="1"/>
      <c r="M565" s="6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4"/>
      <c r="K566" s="1"/>
      <c r="L566" s="1"/>
      <c r="M566" s="6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4"/>
      <c r="K567" s="1"/>
      <c r="L567" s="1"/>
      <c r="M567" s="6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4"/>
      <c r="K568" s="1"/>
      <c r="L568" s="1"/>
      <c r="M568" s="6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4"/>
      <c r="K569" s="1"/>
      <c r="L569" s="1"/>
      <c r="M569" s="6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4"/>
      <c r="K570" s="1"/>
      <c r="L570" s="1"/>
      <c r="M570" s="6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4"/>
      <c r="K571" s="1"/>
      <c r="L571" s="1"/>
      <c r="M571" s="6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4"/>
      <c r="K572" s="1"/>
      <c r="L572" s="1"/>
      <c r="M572" s="6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4"/>
      <c r="K573" s="1"/>
      <c r="L573" s="1"/>
      <c r="M573" s="6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4"/>
      <c r="K574" s="1"/>
      <c r="L574" s="1"/>
      <c r="M574" s="6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4"/>
      <c r="K575" s="1"/>
      <c r="L575" s="1"/>
      <c r="M575" s="6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4"/>
      <c r="K576" s="1"/>
      <c r="L576" s="1"/>
      <c r="M576" s="6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4"/>
      <c r="K577" s="1"/>
      <c r="L577" s="1"/>
      <c r="M577" s="6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4"/>
      <c r="K578" s="1"/>
      <c r="L578" s="1"/>
      <c r="M578" s="6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4"/>
      <c r="K579" s="1"/>
      <c r="L579" s="1"/>
      <c r="M579" s="6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4"/>
      <c r="K580" s="1"/>
      <c r="L580" s="1"/>
      <c r="M580" s="6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4"/>
      <c r="K581" s="1"/>
      <c r="L581" s="1"/>
      <c r="M581" s="6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4"/>
      <c r="K582" s="1"/>
      <c r="L582" s="1"/>
      <c r="M582" s="6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4"/>
      <c r="K583" s="1"/>
      <c r="L583" s="1"/>
      <c r="M583" s="6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4"/>
      <c r="K584" s="1"/>
      <c r="L584" s="1"/>
      <c r="M584" s="6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4"/>
      <c r="K585" s="1"/>
      <c r="L585" s="1"/>
      <c r="M585" s="6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4"/>
      <c r="K586" s="1"/>
      <c r="L586" s="1"/>
      <c r="M586" s="6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4"/>
      <c r="K587" s="1"/>
      <c r="L587" s="1"/>
      <c r="M587" s="6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4"/>
      <c r="K588" s="1"/>
      <c r="L588" s="1"/>
      <c r="M588" s="6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4"/>
      <c r="K589" s="1"/>
      <c r="L589" s="1"/>
      <c r="M589" s="6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4"/>
      <c r="K590" s="1"/>
      <c r="L590" s="1"/>
      <c r="M590" s="6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4"/>
      <c r="K591" s="1"/>
      <c r="L591" s="1"/>
      <c r="M591" s="6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4"/>
      <c r="K592" s="1"/>
      <c r="L592" s="1"/>
      <c r="M592" s="6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4"/>
      <c r="K593" s="1"/>
      <c r="L593" s="1"/>
      <c r="M593" s="6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4"/>
      <c r="K594" s="1"/>
      <c r="L594" s="1"/>
      <c r="M594" s="6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4"/>
      <c r="K595" s="1"/>
      <c r="L595" s="1"/>
      <c r="M595" s="6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4"/>
      <c r="K596" s="1"/>
      <c r="L596" s="1"/>
      <c r="M596" s="6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4"/>
      <c r="K597" s="1"/>
      <c r="L597" s="1"/>
      <c r="M597" s="6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4"/>
      <c r="K598" s="1"/>
      <c r="L598" s="1"/>
      <c r="M598" s="6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4"/>
      <c r="K599" s="1"/>
      <c r="L599" s="1"/>
      <c r="M599" s="6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4"/>
      <c r="K600" s="1"/>
      <c r="L600" s="1"/>
      <c r="M600" s="6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4"/>
      <c r="K601" s="1"/>
      <c r="L601" s="1"/>
      <c r="M601" s="6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4"/>
      <c r="K602" s="1"/>
      <c r="L602" s="1"/>
      <c r="M602" s="6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4"/>
      <c r="K603" s="1"/>
      <c r="L603" s="1"/>
      <c r="M603" s="6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4"/>
      <c r="K604" s="1"/>
      <c r="L604" s="1"/>
      <c r="M604" s="6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4"/>
      <c r="K605" s="1"/>
      <c r="L605" s="1"/>
      <c r="M605" s="6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4"/>
      <c r="K606" s="1"/>
      <c r="L606" s="1"/>
      <c r="M606" s="6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4"/>
      <c r="K607" s="1"/>
      <c r="L607" s="1"/>
      <c r="M607" s="6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4"/>
      <c r="K608" s="1"/>
      <c r="L608" s="1"/>
      <c r="M608" s="6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4"/>
      <c r="K609" s="1"/>
      <c r="L609" s="1"/>
      <c r="M609" s="6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4"/>
      <c r="K610" s="1"/>
      <c r="L610" s="1"/>
      <c r="M610" s="6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4"/>
      <c r="K611" s="1"/>
      <c r="L611" s="1"/>
      <c r="M611" s="6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4"/>
      <c r="K612" s="1"/>
      <c r="L612" s="1"/>
      <c r="M612" s="6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4"/>
      <c r="K613" s="1"/>
      <c r="L613" s="1"/>
      <c r="M613" s="6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4"/>
      <c r="K614" s="1"/>
      <c r="L614" s="1"/>
      <c r="M614" s="6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4"/>
      <c r="K615" s="1"/>
      <c r="L615" s="1"/>
      <c r="M615" s="6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4"/>
      <c r="K616" s="1"/>
      <c r="L616" s="1"/>
      <c r="M616" s="6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4"/>
      <c r="K617" s="1"/>
      <c r="L617" s="1"/>
      <c r="M617" s="6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4"/>
      <c r="K618" s="1"/>
      <c r="L618" s="1"/>
      <c r="M618" s="6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4"/>
      <c r="K619" s="1"/>
      <c r="L619" s="1"/>
      <c r="M619" s="6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4"/>
      <c r="K620" s="1"/>
      <c r="L620" s="1"/>
      <c r="M620" s="6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4"/>
      <c r="K621" s="1"/>
      <c r="L621" s="1"/>
      <c r="M621" s="6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4"/>
      <c r="K622" s="1"/>
      <c r="L622" s="1"/>
      <c r="M622" s="6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4"/>
      <c r="K623" s="1"/>
      <c r="L623" s="1"/>
      <c r="M623" s="6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4"/>
      <c r="K624" s="1"/>
      <c r="L624" s="1"/>
      <c r="M624" s="6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4"/>
      <c r="K625" s="1"/>
      <c r="L625" s="1"/>
      <c r="M625" s="6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4"/>
      <c r="K626" s="1"/>
      <c r="L626" s="1"/>
      <c r="M626" s="6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4"/>
      <c r="K627" s="1"/>
      <c r="L627" s="1"/>
      <c r="M627" s="6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4"/>
      <c r="K628" s="1"/>
      <c r="L628" s="1"/>
      <c r="M628" s="6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4"/>
      <c r="K629" s="1"/>
      <c r="L629" s="1"/>
      <c r="M629" s="6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4"/>
      <c r="K630" s="1"/>
      <c r="L630" s="1"/>
      <c r="M630" s="6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4"/>
      <c r="K631" s="1"/>
      <c r="L631" s="1"/>
      <c r="M631" s="6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4"/>
      <c r="K632" s="1"/>
      <c r="L632" s="1"/>
      <c r="M632" s="6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4"/>
      <c r="K633" s="1"/>
      <c r="L633" s="1"/>
      <c r="M633" s="6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4"/>
      <c r="K634" s="1"/>
      <c r="L634" s="1"/>
      <c r="M634" s="6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4"/>
      <c r="K635" s="1"/>
      <c r="L635" s="1"/>
      <c r="M635" s="6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4"/>
      <c r="K636" s="1"/>
      <c r="L636" s="1"/>
      <c r="M636" s="6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4"/>
      <c r="K637" s="1"/>
      <c r="L637" s="1"/>
      <c r="M637" s="6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4"/>
      <c r="K638" s="1"/>
      <c r="L638" s="1"/>
      <c r="M638" s="6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4"/>
      <c r="K639" s="1"/>
      <c r="L639" s="1"/>
      <c r="M639" s="6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4"/>
      <c r="K640" s="1"/>
      <c r="L640" s="1"/>
      <c r="M640" s="6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4"/>
      <c r="K641" s="1"/>
      <c r="L641" s="1"/>
      <c r="M641" s="6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4"/>
      <c r="K642" s="1"/>
      <c r="L642" s="1"/>
      <c r="M642" s="6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4"/>
      <c r="K643" s="1"/>
      <c r="L643" s="1"/>
      <c r="M643" s="6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4"/>
      <c r="K644" s="1"/>
      <c r="L644" s="1"/>
      <c r="M644" s="6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4"/>
      <c r="K645" s="1"/>
      <c r="L645" s="1"/>
      <c r="M645" s="6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4"/>
      <c r="K646" s="1"/>
      <c r="L646" s="1"/>
      <c r="M646" s="6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4"/>
      <c r="K647" s="1"/>
      <c r="L647" s="1"/>
      <c r="M647" s="6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4"/>
      <c r="K648" s="1"/>
      <c r="L648" s="1"/>
      <c r="M648" s="6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4"/>
      <c r="K649" s="1"/>
      <c r="L649" s="1"/>
      <c r="M649" s="6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4"/>
      <c r="K650" s="1"/>
      <c r="L650" s="1"/>
      <c r="M650" s="6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4"/>
      <c r="K651" s="1"/>
      <c r="L651" s="1"/>
      <c r="M651" s="6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4"/>
      <c r="K652" s="1"/>
      <c r="L652" s="1"/>
      <c r="M652" s="6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4"/>
      <c r="K653" s="1"/>
      <c r="L653" s="1"/>
      <c r="M653" s="6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4"/>
      <c r="K654" s="1"/>
      <c r="L654" s="1"/>
      <c r="M654" s="6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4"/>
      <c r="K655" s="1"/>
      <c r="L655" s="1"/>
      <c r="M655" s="6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4"/>
      <c r="K656" s="1"/>
      <c r="L656" s="1"/>
      <c r="M656" s="6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4"/>
      <c r="K657" s="1"/>
      <c r="L657" s="1"/>
      <c r="M657" s="6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4"/>
      <c r="K658" s="1"/>
      <c r="L658" s="1"/>
      <c r="M658" s="6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4"/>
      <c r="K659" s="1"/>
      <c r="L659" s="1"/>
      <c r="M659" s="6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4"/>
      <c r="K660" s="1"/>
      <c r="L660" s="1"/>
      <c r="M660" s="6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4"/>
      <c r="K661" s="1"/>
      <c r="L661" s="1"/>
      <c r="M661" s="6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4"/>
      <c r="K662" s="1"/>
      <c r="L662" s="1"/>
      <c r="M662" s="6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4"/>
      <c r="K663" s="1"/>
      <c r="L663" s="1"/>
      <c r="M663" s="6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4"/>
      <c r="K664" s="1"/>
      <c r="L664" s="1"/>
      <c r="M664" s="6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4"/>
      <c r="K665" s="1"/>
      <c r="L665" s="1"/>
      <c r="M665" s="6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4"/>
      <c r="K666" s="1"/>
      <c r="L666" s="1"/>
      <c r="M666" s="6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4"/>
      <c r="K667" s="1"/>
      <c r="L667" s="1"/>
      <c r="M667" s="6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4"/>
      <c r="K668" s="1"/>
      <c r="L668" s="1"/>
      <c r="M668" s="6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4"/>
      <c r="K669" s="1"/>
      <c r="L669" s="1"/>
      <c r="M669" s="6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4"/>
      <c r="K670" s="1"/>
      <c r="L670" s="1"/>
      <c r="M670" s="6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4"/>
      <c r="K671" s="1"/>
      <c r="L671" s="1"/>
      <c r="M671" s="6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4"/>
      <c r="K672" s="1"/>
      <c r="L672" s="1"/>
      <c r="M672" s="6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4"/>
      <c r="K673" s="1"/>
      <c r="L673" s="1"/>
      <c r="M673" s="6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4"/>
      <c r="K674" s="1"/>
      <c r="L674" s="1"/>
      <c r="M674" s="6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4"/>
      <c r="K675" s="1"/>
      <c r="L675" s="1"/>
      <c r="M675" s="6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4"/>
      <c r="K676" s="1"/>
      <c r="L676" s="1"/>
      <c r="M676" s="6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4"/>
      <c r="K677" s="1"/>
      <c r="L677" s="1"/>
      <c r="M677" s="6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4"/>
      <c r="K678" s="1"/>
      <c r="L678" s="1"/>
      <c r="M678" s="6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4"/>
      <c r="K679" s="1"/>
      <c r="L679" s="1"/>
      <c r="M679" s="6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4"/>
      <c r="K680" s="1"/>
      <c r="L680" s="1"/>
      <c r="M680" s="6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4"/>
      <c r="K681" s="1"/>
      <c r="L681" s="1"/>
      <c r="M681" s="6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4"/>
      <c r="K682" s="1"/>
      <c r="L682" s="1"/>
      <c r="M682" s="6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4"/>
      <c r="K683" s="1"/>
      <c r="L683" s="1"/>
      <c r="M683" s="6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4"/>
      <c r="K684" s="1"/>
      <c r="L684" s="1"/>
      <c r="M684" s="6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4"/>
      <c r="K685" s="1"/>
      <c r="L685" s="1"/>
      <c r="M685" s="6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4"/>
      <c r="K686" s="1"/>
      <c r="L686" s="1"/>
      <c r="M686" s="6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4"/>
      <c r="K687" s="1"/>
      <c r="L687" s="1"/>
      <c r="M687" s="6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4"/>
      <c r="K688" s="1"/>
      <c r="L688" s="1"/>
      <c r="M688" s="6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4"/>
      <c r="K689" s="1"/>
      <c r="L689" s="1"/>
      <c r="M689" s="6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4"/>
      <c r="K690" s="1"/>
      <c r="L690" s="1"/>
      <c r="M690" s="6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4"/>
      <c r="K691" s="1"/>
      <c r="L691" s="1"/>
      <c r="M691" s="6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4"/>
      <c r="K692" s="1"/>
      <c r="L692" s="1"/>
      <c r="M692" s="6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4"/>
      <c r="K693" s="1"/>
      <c r="L693" s="1"/>
      <c r="M693" s="6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4"/>
      <c r="K694" s="1"/>
      <c r="L694" s="1"/>
      <c r="M694" s="6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4"/>
      <c r="K695" s="1"/>
      <c r="L695" s="1"/>
      <c r="M695" s="6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4"/>
      <c r="K696" s="1"/>
      <c r="L696" s="1"/>
      <c r="M696" s="6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4"/>
      <c r="K697" s="1"/>
      <c r="L697" s="1"/>
      <c r="M697" s="6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4"/>
      <c r="K698" s="1"/>
      <c r="L698" s="1"/>
      <c r="M698" s="6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4"/>
      <c r="K699" s="1"/>
      <c r="L699" s="1"/>
      <c r="M699" s="6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4"/>
      <c r="K700" s="1"/>
      <c r="L700" s="1"/>
      <c r="M700" s="6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4"/>
      <c r="K701" s="1"/>
      <c r="L701" s="1"/>
      <c r="M701" s="6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4"/>
      <c r="K702" s="1"/>
      <c r="L702" s="1"/>
      <c r="M702" s="6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4"/>
      <c r="K703" s="1"/>
      <c r="L703" s="1"/>
      <c r="M703" s="6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4"/>
      <c r="K704" s="1"/>
      <c r="L704" s="1"/>
      <c r="M704" s="6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4"/>
      <c r="K705" s="1"/>
      <c r="L705" s="1"/>
      <c r="M705" s="6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4"/>
      <c r="K706" s="1"/>
      <c r="L706" s="1"/>
      <c r="M706" s="6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4"/>
      <c r="K707" s="1"/>
      <c r="L707" s="1"/>
      <c r="M707" s="6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4"/>
      <c r="K708" s="1"/>
      <c r="L708" s="1"/>
      <c r="M708" s="6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4"/>
      <c r="K709" s="1"/>
      <c r="L709" s="1"/>
      <c r="M709" s="6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4"/>
      <c r="K710" s="1"/>
      <c r="L710" s="1"/>
      <c r="M710" s="6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4"/>
      <c r="K711" s="1"/>
      <c r="L711" s="1"/>
      <c r="M711" s="6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4"/>
      <c r="K712" s="1"/>
      <c r="L712" s="1"/>
      <c r="M712" s="6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4"/>
      <c r="K713" s="1"/>
      <c r="L713" s="1"/>
      <c r="M713" s="6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4"/>
      <c r="K714" s="1"/>
      <c r="L714" s="1"/>
      <c r="M714" s="6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4"/>
      <c r="K715" s="1"/>
      <c r="L715" s="1"/>
      <c r="M715" s="6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4"/>
      <c r="K716" s="1"/>
      <c r="L716" s="1"/>
      <c r="M716" s="6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4"/>
      <c r="K717" s="1"/>
      <c r="L717" s="1"/>
      <c r="M717" s="6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4"/>
      <c r="K718" s="1"/>
      <c r="L718" s="1"/>
      <c r="M718" s="6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4"/>
      <c r="K719" s="1"/>
      <c r="L719" s="1"/>
      <c r="M719" s="6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4"/>
      <c r="K720" s="1"/>
      <c r="L720" s="1"/>
      <c r="M720" s="6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4"/>
      <c r="K721" s="1"/>
      <c r="L721" s="1"/>
      <c r="M721" s="6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4"/>
      <c r="K722" s="1"/>
      <c r="L722" s="1"/>
      <c r="M722" s="6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4"/>
      <c r="K723" s="1"/>
      <c r="L723" s="1"/>
      <c r="M723" s="6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4"/>
      <c r="K724" s="1"/>
      <c r="L724" s="1"/>
      <c r="M724" s="6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4"/>
      <c r="K725" s="1"/>
      <c r="L725" s="1"/>
      <c r="M725" s="6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4"/>
      <c r="K726" s="1"/>
      <c r="L726" s="1"/>
      <c r="M726" s="6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4"/>
      <c r="K727" s="1"/>
      <c r="L727" s="1"/>
      <c r="M727" s="6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4"/>
      <c r="K728" s="1"/>
      <c r="L728" s="1"/>
      <c r="M728" s="6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4"/>
      <c r="K729" s="1"/>
      <c r="L729" s="1"/>
      <c r="M729" s="6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4"/>
      <c r="K730" s="1"/>
      <c r="L730" s="1"/>
      <c r="M730" s="6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4"/>
      <c r="K731" s="1"/>
      <c r="L731" s="1"/>
      <c r="M731" s="6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4"/>
      <c r="K732" s="1"/>
      <c r="L732" s="1"/>
      <c r="M732" s="6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4"/>
      <c r="K733" s="1"/>
      <c r="L733" s="1"/>
      <c r="M733" s="6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4"/>
      <c r="K734" s="1"/>
      <c r="L734" s="1"/>
      <c r="M734" s="6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4"/>
      <c r="K735" s="1"/>
      <c r="L735" s="1"/>
      <c r="M735" s="6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4"/>
      <c r="K736" s="1"/>
      <c r="L736" s="1"/>
      <c r="M736" s="6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4"/>
      <c r="K737" s="1"/>
      <c r="L737" s="1"/>
      <c r="M737" s="6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4"/>
      <c r="K738" s="1"/>
      <c r="L738" s="1"/>
      <c r="M738" s="6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4"/>
      <c r="K739" s="1"/>
      <c r="L739" s="1"/>
      <c r="M739" s="6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4"/>
      <c r="K740" s="1"/>
      <c r="L740" s="1"/>
      <c r="M740" s="6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4"/>
      <c r="K741" s="1"/>
      <c r="L741" s="1"/>
      <c r="M741" s="6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4"/>
      <c r="K742" s="1"/>
      <c r="L742" s="1"/>
      <c r="M742" s="6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4"/>
      <c r="K743" s="1"/>
      <c r="L743" s="1"/>
      <c r="M743" s="6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4"/>
      <c r="K744" s="1"/>
      <c r="L744" s="1"/>
      <c r="M744" s="6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4"/>
      <c r="K745" s="1"/>
      <c r="L745" s="1"/>
      <c r="M745" s="6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4"/>
      <c r="K746" s="1"/>
      <c r="L746" s="1"/>
      <c r="M746" s="6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4"/>
      <c r="K747" s="1"/>
      <c r="L747" s="1"/>
      <c r="M747" s="6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4"/>
      <c r="K748" s="1"/>
      <c r="L748" s="1"/>
      <c r="M748" s="6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4"/>
      <c r="K749" s="1"/>
      <c r="L749" s="1"/>
      <c r="M749" s="6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4"/>
      <c r="K750" s="1"/>
      <c r="L750" s="1"/>
      <c r="M750" s="6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4"/>
      <c r="K751" s="1"/>
      <c r="L751" s="1"/>
      <c r="M751" s="6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4"/>
      <c r="K752" s="1"/>
      <c r="L752" s="1"/>
      <c r="M752" s="6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4"/>
      <c r="K753" s="1"/>
      <c r="L753" s="1"/>
      <c r="M753" s="6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4"/>
      <c r="K754" s="1"/>
      <c r="L754" s="1"/>
      <c r="M754" s="6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4"/>
      <c r="K755" s="1"/>
      <c r="L755" s="1"/>
      <c r="M755" s="6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4"/>
      <c r="K756" s="1"/>
      <c r="L756" s="1"/>
      <c r="M756" s="6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4"/>
      <c r="K757" s="1"/>
      <c r="L757" s="1"/>
      <c r="M757" s="6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4"/>
      <c r="K758" s="1"/>
      <c r="L758" s="1"/>
      <c r="M758" s="6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4"/>
      <c r="K759" s="1"/>
      <c r="L759" s="1"/>
      <c r="M759" s="6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4"/>
      <c r="K760" s="1"/>
      <c r="L760" s="1"/>
      <c r="M760" s="6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4"/>
      <c r="K761" s="1"/>
      <c r="L761" s="1"/>
      <c r="M761" s="6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4"/>
      <c r="K762" s="1"/>
      <c r="L762" s="1"/>
      <c r="M762" s="6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4"/>
      <c r="K763" s="1"/>
      <c r="L763" s="1"/>
      <c r="M763" s="6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4"/>
      <c r="K764" s="1"/>
      <c r="L764" s="1"/>
      <c r="M764" s="6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4"/>
      <c r="K765" s="1"/>
      <c r="L765" s="1"/>
      <c r="M765" s="6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4"/>
      <c r="K766" s="1"/>
      <c r="L766" s="1"/>
      <c r="M766" s="6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4"/>
      <c r="K767" s="1"/>
      <c r="L767" s="1"/>
      <c r="M767" s="6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4"/>
      <c r="K768" s="1"/>
      <c r="L768" s="1"/>
      <c r="M768" s="6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4"/>
      <c r="K769" s="1"/>
      <c r="L769" s="1"/>
      <c r="M769" s="6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4"/>
      <c r="K770" s="1"/>
      <c r="L770" s="1"/>
      <c r="M770" s="6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4"/>
      <c r="K771" s="1"/>
      <c r="L771" s="1"/>
      <c r="M771" s="6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4"/>
      <c r="K772" s="1"/>
      <c r="L772" s="1"/>
      <c r="M772" s="6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4"/>
      <c r="K773" s="1"/>
      <c r="L773" s="1"/>
      <c r="M773" s="6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4"/>
      <c r="K774" s="1"/>
      <c r="L774" s="1"/>
      <c r="M774" s="6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4"/>
      <c r="K775" s="1"/>
      <c r="L775" s="1"/>
      <c r="M775" s="6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4"/>
      <c r="K776" s="1"/>
      <c r="L776" s="1"/>
      <c r="M776" s="6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4"/>
      <c r="K777" s="1"/>
      <c r="L777" s="1"/>
      <c r="M777" s="6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4"/>
      <c r="K778" s="1"/>
      <c r="L778" s="1"/>
      <c r="M778" s="6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4"/>
      <c r="K779" s="1"/>
      <c r="L779" s="1"/>
      <c r="M779" s="6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4"/>
      <c r="K780" s="1"/>
      <c r="L780" s="1"/>
      <c r="M780" s="6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4"/>
      <c r="K781" s="1"/>
      <c r="L781" s="1"/>
      <c r="M781" s="6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4"/>
      <c r="K782" s="1"/>
      <c r="L782" s="1"/>
      <c r="M782" s="6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4"/>
      <c r="K783" s="1"/>
      <c r="L783" s="1"/>
      <c r="M783" s="6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4"/>
      <c r="K784" s="1"/>
      <c r="L784" s="1"/>
      <c r="M784" s="6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4"/>
      <c r="K785" s="1"/>
      <c r="L785" s="1"/>
      <c r="M785" s="6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4"/>
      <c r="K786" s="1"/>
      <c r="L786" s="1"/>
      <c r="M786" s="6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4"/>
      <c r="K787" s="1"/>
      <c r="L787" s="1"/>
      <c r="M787" s="6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4"/>
      <c r="K788" s="1"/>
      <c r="L788" s="1"/>
      <c r="M788" s="6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4"/>
      <c r="K789" s="1"/>
      <c r="L789" s="1"/>
      <c r="M789" s="6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4"/>
      <c r="K790" s="1"/>
      <c r="L790" s="1"/>
      <c r="M790" s="6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4"/>
      <c r="K791" s="1"/>
      <c r="L791" s="1"/>
      <c r="M791" s="6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4"/>
      <c r="K792" s="1"/>
      <c r="L792" s="1"/>
      <c r="M792" s="6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4"/>
      <c r="K793" s="1"/>
      <c r="L793" s="1"/>
      <c r="M793" s="6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4"/>
      <c r="K794" s="1"/>
      <c r="L794" s="1"/>
      <c r="M794" s="6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4"/>
      <c r="K795" s="1"/>
      <c r="L795" s="1"/>
      <c r="M795" s="6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4"/>
      <c r="K796" s="1"/>
      <c r="L796" s="1"/>
      <c r="M796" s="6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4"/>
      <c r="K797" s="1"/>
      <c r="L797" s="1"/>
      <c r="M797" s="6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4"/>
      <c r="K798" s="1"/>
      <c r="L798" s="1"/>
      <c r="M798" s="6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4"/>
      <c r="K799" s="1"/>
      <c r="L799" s="1"/>
      <c r="M799" s="6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4"/>
      <c r="K800" s="1"/>
      <c r="L800" s="1"/>
      <c r="M800" s="6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4"/>
      <c r="K801" s="1"/>
      <c r="L801" s="1"/>
      <c r="M801" s="6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4"/>
      <c r="K802" s="1"/>
      <c r="L802" s="1"/>
      <c r="M802" s="6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4"/>
      <c r="K803" s="1"/>
      <c r="L803" s="1"/>
      <c r="M803" s="6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4"/>
      <c r="K804" s="1"/>
      <c r="L804" s="1"/>
      <c r="M804" s="6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4"/>
      <c r="K805" s="1"/>
      <c r="L805" s="1"/>
      <c r="M805" s="6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4"/>
      <c r="K806" s="1"/>
      <c r="L806" s="1"/>
      <c r="M806" s="6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4"/>
      <c r="K807" s="1"/>
      <c r="L807" s="1"/>
      <c r="M807" s="6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4"/>
      <c r="K808" s="1"/>
      <c r="L808" s="1"/>
      <c r="M808" s="6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4"/>
      <c r="K809" s="1"/>
      <c r="L809" s="1"/>
      <c r="M809" s="6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4"/>
      <c r="K810" s="1"/>
      <c r="L810" s="1"/>
      <c r="M810" s="6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4"/>
      <c r="K811" s="1"/>
      <c r="L811" s="1"/>
      <c r="M811" s="6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4"/>
      <c r="K812" s="1"/>
      <c r="L812" s="1"/>
      <c r="M812" s="6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4"/>
      <c r="K813" s="1"/>
      <c r="L813" s="1"/>
      <c r="M813" s="6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4"/>
      <c r="K814" s="1"/>
      <c r="L814" s="1"/>
      <c r="M814" s="6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4"/>
      <c r="K815" s="1"/>
      <c r="L815" s="1"/>
      <c r="M815" s="6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4"/>
      <c r="K816" s="1"/>
      <c r="L816" s="1"/>
      <c r="M816" s="6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4"/>
      <c r="K817" s="1"/>
      <c r="L817" s="1"/>
      <c r="M817" s="6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4"/>
      <c r="K818" s="1"/>
      <c r="L818" s="1"/>
      <c r="M818" s="6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4"/>
      <c r="K819" s="1"/>
      <c r="L819" s="1"/>
      <c r="M819" s="6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4"/>
      <c r="K820" s="1"/>
      <c r="L820" s="1"/>
      <c r="M820" s="6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4"/>
      <c r="K821" s="1"/>
      <c r="L821" s="1"/>
      <c r="M821" s="6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4"/>
      <c r="K822" s="1"/>
      <c r="L822" s="1"/>
      <c r="M822" s="6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4"/>
      <c r="K823" s="1"/>
      <c r="L823" s="1"/>
      <c r="M823" s="6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4"/>
      <c r="K824" s="1"/>
      <c r="L824" s="1"/>
      <c r="M824" s="6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4"/>
      <c r="K825" s="1"/>
      <c r="L825" s="1"/>
      <c r="M825" s="6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4"/>
      <c r="K826" s="1"/>
      <c r="L826" s="1"/>
      <c r="M826" s="6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4"/>
      <c r="K827" s="1"/>
      <c r="L827" s="1"/>
      <c r="M827" s="6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4"/>
      <c r="K828" s="1"/>
      <c r="L828" s="1"/>
      <c r="M828" s="6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4"/>
      <c r="K829" s="1"/>
      <c r="L829" s="1"/>
      <c r="M829" s="6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4"/>
      <c r="K830" s="1"/>
      <c r="L830" s="1"/>
      <c r="M830" s="6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4"/>
      <c r="K831" s="1"/>
      <c r="L831" s="1"/>
      <c r="M831" s="6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4"/>
      <c r="K832" s="1"/>
      <c r="L832" s="1"/>
      <c r="M832" s="6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4"/>
      <c r="K833" s="1"/>
      <c r="L833" s="1"/>
      <c r="M833" s="6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4"/>
      <c r="K834" s="1"/>
      <c r="L834" s="1"/>
      <c r="M834" s="6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4"/>
      <c r="K835" s="1"/>
      <c r="L835" s="1"/>
      <c r="M835" s="6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4"/>
      <c r="K836" s="1"/>
      <c r="L836" s="1"/>
      <c r="M836" s="6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4"/>
      <c r="K837" s="1"/>
      <c r="L837" s="1"/>
      <c r="M837" s="6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4"/>
      <c r="K838" s="1"/>
      <c r="L838" s="1"/>
      <c r="M838" s="6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4"/>
      <c r="K839" s="1"/>
      <c r="L839" s="1"/>
      <c r="M839" s="6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4"/>
      <c r="K840" s="1"/>
      <c r="L840" s="1"/>
      <c r="M840" s="6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4"/>
      <c r="K841" s="1"/>
      <c r="L841" s="1"/>
      <c r="M841" s="6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4"/>
      <c r="K842" s="1"/>
      <c r="L842" s="1"/>
      <c r="M842" s="6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4"/>
      <c r="K843" s="1"/>
      <c r="L843" s="1"/>
      <c r="M843" s="6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4"/>
      <c r="K844" s="1"/>
      <c r="L844" s="1"/>
      <c r="M844" s="6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4"/>
      <c r="K845" s="1"/>
      <c r="L845" s="1"/>
      <c r="M845" s="6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4"/>
      <c r="K846" s="1"/>
      <c r="L846" s="1"/>
      <c r="M846" s="6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4"/>
      <c r="K847" s="1"/>
      <c r="L847" s="1"/>
      <c r="M847" s="6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4"/>
      <c r="K848" s="1"/>
      <c r="L848" s="1"/>
      <c r="M848" s="6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4"/>
      <c r="K849" s="1"/>
      <c r="L849" s="1"/>
      <c r="M849" s="6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4"/>
      <c r="K850" s="1"/>
      <c r="L850" s="1"/>
      <c r="M850" s="6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4"/>
      <c r="K851" s="1"/>
      <c r="L851" s="1"/>
      <c r="M851" s="6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4"/>
      <c r="K852" s="1"/>
      <c r="L852" s="1"/>
      <c r="M852" s="6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4"/>
      <c r="K853" s="1"/>
      <c r="L853" s="1"/>
      <c r="M853" s="6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4"/>
      <c r="K854" s="1"/>
      <c r="L854" s="1"/>
      <c r="M854" s="6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4"/>
      <c r="K855" s="1"/>
      <c r="L855" s="1"/>
      <c r="M855" s="6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4"/>
      <c r="K856" s="1"/>
      <c r="L856" s="1"/>
      <c r="M856" s="6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4"/>
      <c r="K857" s="1"/>
      <c r="L857" s="1"/>
      <c r="M857" s="6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4"/>
      <c r="K858" s="1"/>
      <c r="L858" s="1"/>
      <c r="M858" s="6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4"/>
      <c r="K859" s="1"/>
      <c r="L859" s="1"/>
      <c r="M859" s="6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4"/>
      <c r="K860" s="1"/>
      <c r="L860" s="1"/>
      <c r="M860" s="6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4"/>
      <c r="K861" s="1"/>
      <c r="L861" s="1"/>
      <c r="M861" s="6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4"/>
      <c r="K862" s="1"/>
      <c r="L862" s="1"/>
      <c r="M862" s="6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4"/>
      <c r="K863" s="1"/>
      <c r="L863" s="1"/>
      <c r="M863" s="6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4"/>
      <c r="K864" s="1"/>
      <c r="L864" s="1"/>
      <c r="M864" s="6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4"/>
      <c r="K865" s="1"/>
      <c r="L865" s="1"/>
      <c r="M865" s="6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4"/>
      <c r="K866" s="1"/>
      <c r="L866" s="1"/>
      <c r="M866" s="6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4"/>
      <c r="K867" s="1"/>
      <c r="L867" s="1"/>
      <c r="M867" s="6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4"/>
      <c r="K868" s="1"/>
      <c r="L868" s="1"/>
      <c r="M868" s="6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4"/>
      <c r="K869" s="1"/>
      <c r="L869" s="1"/>
      <c r="M869" s="6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4"/>
      <c r="K870" s="1"/>
      <c r="L870" s="1"/>
      <c r="M870" s="6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4"/>
      <c r="K871" s="1"/>
      <c r="L871" s="1"/>
      <c r="M871" s="6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4"/>
      <c r="K872" s="1"/>
      <c r="L872" s="1"/>
      <c r="M872" s="6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4"/>
      <c r="K873" s="1"/>
      <c r="L873" s="1"/>
      <c r="M873" s="6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4"/>
      <c r="K874" s="1"/>
      <c r="L874" s="1"/>
      <c r="M874" s="6"/>
      <c r="N874" s="159"/>
      <c r="O874" s="159"/>
      <c r="P874" s="159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4"/>
      <c r="K875" s="1"/>
      <c r="L875" s="1"/>
      <c r="M875" s="6"/>
      <c r="N875" s="159"/>
      <c r="O875" s="159"/>
      <c r="P875" s="159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4"/>
      <c r="K876" s="1"/>
      <c r="L876" s="1"/>
      <c r="M876" s="6"/>
      <c r="N876" s="159"/>
      <c r="O876" s="159"/>
      <c r="P876" s="159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4"/>
      <c r="K877" s="1"/>
      <c r="L877" s="1"/>
      <c r="M877" s="6"/>
      <c r="N877" s="159"/>
      <c r="O877" s="159"/>
      <c r="P877" s="159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4"/>
      <c r="K878" s="1"/>
      <c r="L878" s="1"/>
      <c r="M878" s="6"/>
      <c r="N878" s="159"/>
      <c r="O878" s="159"/>
      <c r="P878" s="159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4"/>
      <c r="K879" s="1"/>
      <c r="L879" s="1"/>
      <c r="M879" s="6"/>
      <c r="N879" s="159"/>
      <c r="O879" s="159"/>
      <c r="P879" s="159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4"/>
      <c r="K880" s="1"/>
      <c r="L880" s="1"/>
      <c r="M880" s="6"/>
      <c r="N880" s="159"/>
      <c r="O880" s="159"/>
      <c r="P880" s="159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4"/>
      <c r="K881" s="1"/>
      <c r="L881" s="1"/>
      <c r="M881" s="6"/>
      <c r="N881" s="159"/>
      <c r="O881" s="159"/>
      <c r="P881" s="159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4"/>
      <c r="K882" s="1"/>
      <c r="L882" s="1"/>
      <c r="M882" s="6"/>
      <c r="N882" s="159"/>
      <c r="O882" s="159"/>
      <c r="P882" s="159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4"/>
      <c r="K883" s="1"/>
      <c r="L883" s="1"/>
      <c r="M883" s="6"/>
      <c r="N883" s="159"/>
      <c r="O883" s="159"/>
      <c r="P883" s="159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</sheetData>
  <autoFilter ref="B18:M50" xr:uid="{00000000-0009-0000-0000-000003000000}">
    <filterColumn colId="7">
      <filters>
        <filter val="Comunicaciones"/>
      </filters>
    </filterColumn>
  </autoFilter>
  <mergeCells count="75">
    <mergeCell ref="G48:G50"/>
    <mergeCell ref="F34:F36"/>
    <mergeCell ref="A48:A50"/>
    <mergeCell ref="E48:E50"/>
    <mergeCell ref="D37:D38"/>
    <mergeCell ref="F37:F38"/>
    <mergeCell ref="E39:E43"/>
    <mergeCell ref="G39:G43"/>
    <mergeCell ref="A44:A47"/>
    <mergeCell ref="G44:G47"/>
    <mergeCell ref="B48:B50"/>
    <mergeCell ref="E34:E36"/>
    <mergeCell ref="D48:D50"/>
    <mergeCell ref="G34:G36"/>
    <mergeCell ref="C37:C38"/>
    <mergeCell ref="E37:E38"/>
    <mergeCell ref="A1:A3"/>
    <mergeCell ref="F22:F25"/>
    <mergeCell ref="B31:B33"/>
    <mergeCell ref="C1:M3"/>
    <mergeCell ref="D31:D33"/>
    <mergeCell ref="D26:D30"/>
    <mergeCell ref="A20:A21"/>
    <mergeCell ref="A9:L9"/>
    <mergeCell ref="B20:B21"/>
    <mergeCell ref="D20:D21"/>
    <mergeCell ref="A22:A25"/>
    <mergeCell ref="E22:E25"/>
    <mergeCell ref="C26:C30"/>
    <mergeCell ref="B1:B3"/>
    <mergeCell ref="G22:G25"/>
    <mergeCell ref="C31:C33"/>
    <mergeCell ref="A5:L5"/>
    <mergeCell ref="C34:C36"/>
    <mergeCell ref="A8:L8"/>
    <mergeCell ref="A37:A38"/>
    <mergeCell ref="G37:G38"/>
    <mergeCell ref="A31:A33"/>
    <mergeCell ref="G20:G21"/>
    <mergeCell ref="A11:M11"/>
    <mergeCell ref="B37:B38"/>
    <mergeCell ref="B26:B30"/>
    <mergeCell ref="D34:D36"/>
    <mergeCell ref="A6:L6"/>
    <mergeCell ref="E31:E33"/>
    <mergeCell ref="B22:B25"/>
    <mergeCell ref="C48:C50"/>
    <mergeCell ref="E20:E21"/>
    <mergeCell ref="F20:F21"/>
    <mergeCell ref="H17:P17"/>
    <mergeCell ref="A26:A30"/>
    <mergeCell ref="C39:C43"/>
    <mergeCell ref="C44:C47"/>
    <mergeCell ref="E26:E30"/>
    <mergeCell ref="C22:C25"/>
    <mergeCell ref="E44:E47"/>
    <mergeCell ref="G26:G30"/>
    <mergeCell ref="G31:G33"/>
    <mergeCell ref="F48:F50"/>
    <mergeCell ref="D39:D43"/>
    <mergeCell ref="A34:A36"/>
    <mergeCell ref="F39:F43"/>
    <mergeCell ref="D44:D47"/>
    <mergeCell ref="F26:F30"/>
    <mergeCell ref="D22:D25"/>
    <mergeCell ref="A7:L7"/>
    <mergeCell ref="B14:D14"/>
    <mergeCell ref="A17:G17"/>
    <mergeCell ref="F31:F33"/>
    <mergeCell ref="F44:F47"/>
    <mergeCell ref="B34:B36"/>
    <mergeCell ref="C20:C21"/>
    <mergeCell ref="B44:B47"/>
    <mergeCell ref="A39:A43"/>
    <mergeCell ref="B39:B43"/>
  </mergeCells>
  <conditionalFormatting sqref="O19:O50">
    <cfRule type="cellIs" dxfId="5" priority="19" operator="equal">
      <formula>$J$56</formula>
    </cfRule>
    <cfRule type="cellIs" dxfId="4" priority="20" operator="equal">
      <formula>$J$55</formula>
    </cfRule>
    <cfRule type="cellIs" dxfId="3" priority="21" operator="equal">
      <formula>$J$54</formula>
    </cfRule>
  </conditionalFormatting>
  <dataValidations count="2">
    <dataValidation type="list" allowBlank="1" showInputMessage="1" showErrorMessage="1" sqref="P19:P50" xr:uid="{00000000-0002-0000-0300-000000000000}">
      <formula1>$J$57:$J$59</formula1>
    </dataValidation>
    <dataValidation type="list" allowBlank="1" showInputMessage="1" showErrorMessage="1" sqref="O19:O50" xr:uid="{00000000-0002-0000-0300-000001000000}">
      <formula1>$J$54:$J$56</formula1>
    </dataValidation>
  </dataValidations>
  <hyperlinks>
    <hyperlink ref="A54" location="'Objetivo Estratégico 1  Fortale'!A1" display="Inicio" xr:uid="{00000000-0004-0000-0300-000000000000}"/>
  </hyperlinks>
  <pageMargins left="0.7" right="0.7" top="0.75" bottom="0.75" header="0" footer="0"/>
  <pageSetup orientation="portrait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AB924"/>
  <sheetViews>
    <sheetView tabSelected="1" topLeftCell="D18" zoomScale="97" zoomScaleNormal="100" workbookViewId="0">
      <selection activeCell="L24" sqref="L24"/>
    </sheetView>
  </sheetViews>
  <sheetFormatPr baseColWidth="10" defaultColWidth="12.625" defaultRowHeight="15" customHeight="1" x14ac:dyDescent="0.2"/>
  <cols>
    <col min="1" max="1" width="38.5" customWidth="1"/>
    <col min="2" max="2" width="24" customWidth="1"/>
    <col min="3" max="3" width="10.625" customWidth="1"/>
    <col min="4" max="4" width="9.875" customWidth="1"/>
    <col min="5" max="5" width="9.5" customWidth="1"/>
    <col min="6" max="7" width="9.625" customWidth="1"/>
    <col min="8" max="8" width="27.625" customWidth="1"/>
    <col min="9" max="9" width="25.625" customWidth="1"/>
    <col min="10" max="10" width="26" style="5" hidden="1" customWidth="1"/>
    <col min="11" max="11" width="24.625" customWidth="1"/>
    <col min="12" max="12" width="28" customWidth="1"/>
    <col min="13" max="13" width="17" style="7" customWidth="1"/>
    <col min="14" max="14" width="19.875" customWidth="1"/>
    <col min="15" max="15" width="23.5" customWidth="1"/>
    <col min="16" max="16" width="107.25" bestFit="1" customWidth="1"/>
    <col min="17" max="28" width="11" customWidth="1"/>
  </cols>
  <sheetData>
    <row r="1" spans="1:28" s="15" customFormat="1" ht="25.5" customHeight="1" x14ac:dyDescent="0.25">
      <c r="A1" s="283"/>
      <c r="B1" s="287"/>
      <c r="C1" s="284" t="s">
        <v>266</v>
      </c>
      <c r="D1" s="239"/>
      <c r="E1" s="239"/>
      <c r="F1" s="239"/>
      <c r="G1" s="239"/>
      <c r="H1" s="239"/>
      <c r="I1" s="239"/>
      <c r="J1" s="239"/>
      <c r="K1" s="239"/>
      <c r="L1" s="239"/>
      <c r="M1" s="240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s="15" customFormat="1" ht="25.5" customHeight="1" x14ac:dyDescent="0.25">
      <c r="A2" s="233"/>
      <c r="B2" s="247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42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s="15" customFormat="1" ht="45" customHeight="1" x14ac:dyDescent="0.25">
      <c r="A3" s="234"/>
      <c r="B3" s="248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s="15" customFormat="1" ht="14.25" customHeight="1" x14ac:dyDescent="0.25">
      <c r="A4" s="16"/>
      <c r="B4" s="16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s="15" customFormat="1" ht="14.25" customHeight="1" x14ac:dyDescent="0.25">
      <c r="A5" s="278" t="s">
        <v>64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19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s="15" customFormat="1" ht="14.25" customHeight="1" x14ac:dyDescent="0.25">
      <c r="A6" s="254" t="s">
        <v>65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19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s="15" customFormat="1" ht="14.25" customHeight="1" x14ac:dyDescent="0.25">
      <c r="A7" s="254" t="s">
        <v>66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19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s="15" customFormat="1" ht="14.25" customHeight="1" x14ac:dyDescent="0.25">
      <c r="A8" s="254" t="s">
        <v>67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19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s="15" customFormat="1" ht="14.25" customHeight="1" x14ac:dyDescent="0.25">
      <c r="A9" s="254" t="s">
        <v>67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19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s="15" customFormat="1" ht="14.2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1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s="15" customFormat="1" ht="18" customHeight="1" x14ac:dyDescent="0.25">
      <c r="A11" s="280" t="s">
        <v>68</v>
      </c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s="15" customFormat="1" ht="14.25" customHeight="1" x14ac:dyDescent="0.25">
      <c r="A12" s="14"/>
      <c r="B12" s="20"/>
      <c r="C12" s="20"/>
      <c r="D12" s="20"/>
      <c r="E12" s="20"/>
      <c r="F12" s="20"/>
      <c r="G12" s="20"/>
      <c r="H12" s="20"/>
      <c r="I12" s="20"/>
      <c r="J12" s="21"/>
      <c r="K12" s="20"/>
      <c r="L12" s="20"/>
      <c r="M12" s="19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s="15" customFormat="1" ht="19.5" customHeight="1" x14ac:dyDescent="0.25">
      <c r="A13" s="22" t="s">
        <v>69</v>
      </c>
      <c r="B13" s="14" t="str">
        <f>'Objetivo Estratégico'!A35</f>
        <v>Objetivo Estratégico 4: Consolidar una gobernanza universitaria ética, transparente e inteligente, orientada a la calidad y la sostenibilidad institucional.</v>
      </c>
      <c r="C13" s="14"/>
      <c r="D13" s="14"/>
      <c r="E13" s="14"/>
      <c r="F13" s="14"/>
      <c r="G13" s="14"/>
      <c r="H13" s="36"/>
      <c r="I13" s="36"/>
      <c r="J13" s="36"/>
      <c r="K13" s="36"/>
      <c r="L13" s="36"/>
      <c r="M13" s="19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s="15" customFormat="1" ht="29.25" customHeight="1" x14ac:dyDescent="0.25">
      <c r="A14" s="22" t="s">
        <v>70</v>
      </c>
      <c r="B14" s="282" t="s">
        <v>267</v>
      </c>
      <c r="C14" s="255"/>
      <c r="D14" s="255"/>
      <c r="E14" s="255"/>
      <c r="F14" s="37"/>
      <c r="G14" s="37"/>
      <c r="H14" s="36"/>
      <c r="I14" s="36"/>
      <c r="J14" s="36"/>
      <c r="K14" s="36"/>
      <c r="L14" s="36"/>
      <c r="M14" s="19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s="15" customFormat="1" ht="0.75" customHeight="1" x14ac:dyDescent="0.25">
      <c r="A15" s="23"/>
      <c r="B15" s="23"/>
      <c r="C15" s="23"/>
      <c r="D15" s="23"/>
      <c r="E15" s="23"/>
      <c r="F15" s="23"/>
      <c r="G15" s="23"/>
      <c r="H15" s="36"/>
      <c r="I15" s="36"/>
      <c r="J15" s="36"/>
      <c r="K15" s="36"/>
      <c r="L15" s="36"/>
      <c r="M15" s="19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s="15" customFormat="1" ht="14.25" customHeight="1" x14ac:dyDescent="0.25">
      <c r="A16" s="14"/>
      <c r="B16" s="14"/>
      <c r="C16" s="14"/>
      <c r="D16" s="14"/>
      <c r="E16" s="14"/>
      <c r="F16" s="14"/>
      <c r="G16" s="14"/>
      <c r="H16" s="36"/>
      <c r="I16" s="36"/>
      <c r="J16" s="36"/>
      <c r="K16" s="36"/>
      <c r="L16" s="36"/>
      <c r="M16" s="2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s="15" customFormat="1" ht="58.5" customHeight="1" x14ac:dyDescent="0.25">
      <c r="A17" s="333" t="s">
        <v>72</v>
      </c>
      <c r="B17" s="334"/>
      <c r="C17" s="334"/>
      <c r="D17" s="334"/>
      <c r="E17" s="334"/>
      <c r="F17" s="334"/>
      <c r="G17" s="335"/>
      <c r="H17" s="320" t="s">
        <v>73</v>
      </c>
      <c r="I17" s="255"/>
      <c r="J17" s="255"/>
      <c r="K17" s="255"/>
      <c r="L17" s="255"/>
      <c r="M17" s="255"/>
      <c r="N17" s="255"/>
      <c r="O17" s="255"/>
      <c r="P17" s="321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s="15" customFormat="1" ht="49.5" customHeight="1" x14ac:dyDescent="0.25">
      <c r="A18" s="59" t="s">
        <v>2</v>
      </c>
      <c r="B18" s="59" t="s">
        <v>3</v>
      </c>
      <c r="C18" s="59">
        <v>2026</v>
      </c>
      <c r="D18" s="59">
        <v>2027</v>
      </c>
      <c r="E18" s="59">
        <v>2028</v>
      </c>
      <c r="F18" s="59">
        <v>2029</v>
      </c>
      <c r="G18" s="58" t="s">
        <v>4</v>
      </c>
      <c r="H18" s="59" t="s">
        <v>74</v>
      </c>
      <c r="I18" s="59" t="s">
        <v>75</v>
      </c>
      <c r="J18" s="60" t="s">
        <v>76</v>
      </c>
      <c r="K18" s="58" t="s">
        <v>77</v>
      </c>
      <c r="L18" s="118" t="s">
        <v>78</v>
      </c>
      <c r="M18" s="138" t="s">
        <v>79</v>
      </c>
      <c r="N18" s="59" t="s">
        <v>80</v>
      </c>
      <c r="O18" s="183" t="s">
        <v>81</v>
      </c>
      <c r="P18" s="183" t="s">
        <v>82</v>
      </c>
      <c r="Q18" s="16"/>
      <c r="R18" s="16" t="s">
        <v>268</v>
      </c>
      <c r="S18" s="16"/>
      <c r="T18" s="16"/>
      <c r="U18" s="16"/>
      <c r="V18" s="16"/>
      <c r="W18" s="16"/>
      <c r="X18" s="16"/>
      <c r="Y18" s="16"/>
      <c r="Z18" s="16"/>
      <c r="AA18" s="16"/>
      <c r="AB18" s="160"/>
    </row>
    <row r="19" spans="1:28" s="15" customFormat="1" ht="94.5" hidden="1" customHeight="1" x14ac:dyDescent="0.25">
      <c r="A19" s="61" t="s">
        <v>83</v>
      </c>
      <c r="B19" s="61" t="s">
        <v>84</v>
      </c>
      <c r="C19" s="62" t="s">
        <v>85</v>
      </c>
      <c r="D19" s="62" t="s">
        <v>86</v>
      </c>
      <c r="E19" s="62" t="s">
        <v>87</v>
      </c>
      <c r="F19" s="62" t="s">
        <v>88</v>
      </c>
      <c r="G19" s="62" t="s">
        <v>88</v>
      </c>
      <c r="H19" s="88" t="s">
        <v>89</v>
      </c>
      <c r="I19" s="88" t="s">
        <v>90</v>
      </c>
      <c r="J19" s="87" t="s">
        <v>91</v>
      </c>
      <c r="K19" s="87" t="s">
        <v>92</v>
      </c>
      <c r="L19" s="119" t="s">
        <v>93</v>
      </c>
      <c r="M19" s="131" t="s">
        <v>94</v>
      </c>
      <c r="N19" s="182"/>
      <c r="O19" s="182"/>
      <c r="P19" s="181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160"/>
    </row>
    <row r="20" spans="1:28" s="57" customFormat="1" ht="102" customHeight="1" x14ac:dyDescent="0.25">
      <c r="A20" s="330" t="str">
        <f>'Objetivo Estratégico'!B35</f>
        <v>L4. Gobernanza, gestión universitaria humanista, digital y sostenible</v>
      </c>
      <c r="B20" s="328" t="str">
        <f>'Objetivo Estratégico'!C35</f>
        <v>4.4.1 Implementación del Sistema Integrado de Gestión Institucional (SIG)</v>
      </c>
      <c r="C20" s="328">
        <f>'Objetivo Estratégico'!D26</f>
        <v>0.3</v>
      </c>
      <c r="D20" s="328">
        <f>'Objetivo Estratégico'!E26</f>
        <v>0.4</v>
      </c>
      <c r="E20" s="328">
        <f>'Objetivo Estratégico'!F26</f>
        <v>0.5</v>
      </c>
      <c r="F20" s="328">
        <f>'Objetivo Estratégico'!G26</f>
        <v>0.65</v>
      </c>
      <c r="G20" s="336">
        <f>'Objetivo Estratégico'!H26</f>
        <v>0.65</v>
      </c>
      <c r="H20" s="89" t="s">
        <v>269</v>
      </c>
      <c r="I20" s="89" t="s">
        <v>270</v>
      </c>
      <c r="J20" s="89" t="s">
        <v>271</v>
      </c>
      <c r="K20" s="89" t="s">
        <v>272</v>
      </c>
      <c r="L20" s="120" t="s">
        <v>273</v>
      </c>
      <c r="M20" s="184">
        <v>46082</v>
      </c>
      <c r="N20" s="213" t="s">
        <v>274</v>
      </c>
      <c r="O20" s="132" t="s">
        <v>141</v>
      </c>
      <c r="P20" s="134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218"/>
    </row>
    <row r="21" spans="1:28" s="15" customFormat="1" ht="41.45" customHeight="1" x14ac:dyDescent="0.25">
      <c r="A21" s="323"/>
      <c r="B21" s="323"/>
      <c r="C21" s="323"/>
      <c r="D21" s="323"/>
      <c r="E21" s="323"/>
      <c r="F21" s="323"/>
      <c r="G21" s="274"/>
      <c r="H21" s="89" t="s">
        <v>275</v>
      </c>
      <c r="I21" s="89" t="s">
        <v>276</v>
      </c>
      <c r="J21" s="89" t="s">
        <v>277</v>
      </c>
      <c r="K21" s="89" t="s">
        <v>278</v>
      </c>
      <c r="L21" s="120" t="s">
        <v>279</v>
      </c>
      <c r="M21" s="184">
        <v>46143</v>
      </c>
      <c r="N21" s="213" t="s">
        <v>274</v>
      </c>
      <c r="O21" s="132" t="s">
        <v>141</v>
      </c>
      <c r="P21" s="130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60"/>
    </row>
    <row r="22" spans="1:28" s="15" customFormat="1" ht="41.45" customHeight="1" x14ac:dyDescent="0.25">
      <c r="A22" s="323"/>
      <c r="B22" s="323"/>
      <c r="C22" s="323"/>
      <c r="D22" s="323"/>
      <c r="E22" s="323"/>
      <c r="F22" s="323"/>
      <c r="G22" s="274"/>
      <c r="H22" s="89" t="s">
        <v>280</v>
      </c>
      <c r="I22" s="89" t="s">
        <v>276</v>
      </c>
      <c r="J22" s="89" t="s">
        <v>271</v>
      </c>
      <c r="K22" s="89" t="s">
        <v>281</v>
      </c>
      <c r="L22" s="120" t="s">
        <v>282</v>
      </c>
      <c r="M22" s="133">
        <v>46265</v>
      </c>
      <c r="N22" s="213" t="s">
        <v>283</v>
      </c>
      <c r="O22" s="132" t="s">
        <v>141</v>
      </c>
      <c r="P22" s="130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60"/>
    </row>
    <row r="23" spans="1:28" s="15" customFormat="1" ht="41.45" hidden="1" customHeight="1" x14ac:dyDescent="0.25">
      <c r="A23" s="323"/>
      <c r="B23" s="323"/>
      <c r="C23" s="323"/>
      <c r="D23" s="323"/>
      <c r="E23" s="323"/>
      <c r="F23" s="323"/>
      <c r="G23" s="274"/>
      <c r="H23" s="89" t="s">
        <v>284</v>
      </c>
      <c r="I23" s="89" t="s">
        <v>285</v>
      </c>
      <c r="J23" s="89" t="s">
        <v>271</v>
      </c>
      <c r="K23" s="89" t="s">
        <v>286</v>
      </c>
      <c r="L23" s="120" t="s">
        <v>287</v>
      </c>
      <c r="M23" s="184">
        <v>46204</v>
      </c>
      <c r="N23" s="212" t="s">
        <v>288</v>
      </c>
      <c r="O23" s="132" t="s">
        <v>142</v>
      </c>
      <c r="P23" s="130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60"/>
    </row>
    <row r="24" spans="1:28" s="15" customFormat="1" ht="27.6" customHeight="1" x14ac:dyDescent="0.25">
      <c r="A24" s="323"/>
      <c r="B24" s="323"/>
      <c r="C24" s="323"/>
      <c r="D24" s="323"/>
      <c r="E24" s="323"/>
      <c r="F24" s="323"/>
      <c r="G24" s="274"/>
      <c r="H24" s="89" t="s">
        <v>289</v>
      </c>
      <c r="I24" s="89" t="s">
        <v>276</v>
      </c>
      <c r="J24" s="89" t="s">
        <v>271</v>
      </c>
      <c r="K24" s="89" t="s">
        <v>290</v>
      </c>
      <c r="L24" s="120" t="s">
        <v>291</v>
      </c>
      <c r="M24" s="133">
        <v>46265</v>
      </c>
      <c r="N24" s="213" t="s">
        <v>292</v>
      </c>
      <c r="O24" s="210" t="s">
        <v>141</v>
      </c>
      <c r="P24" s="130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60"/>
    </row>
    <row r="25" spans="1:28" s="15" customFormat="1" ht="41.45" customHeight="1" x14ac:dyDescent="0.25">
      <c r="A25" s="323"/>
      <c r="B25" s="323"/>
      <c r="C25" s="323"/>
      <c r="D25" s="323"/>
      <c r="E25" s="323"/>
      <c r="F25" s="323"/>
      <c r="G25" s="274"/>
      <c r="H25" s="89" t="s">
        <v>293</v>
      </c>
      <c r="I25" s="89" t="s">
        <v>276</v>
      </c>
      <c r="J25" s="89" t="s">
        <v>294</v>
      </c>
      <c r="K25" s="89" t="s">
        <v>295</v>
      </c>
      <c r="L25" s="120" t="s">
        <v>296</v>
      </c>
      <c r="M25" s="133">
        <v>46327</v>
      </c>
      <c r="N25" s="207"/>
      <c r="O25" s="132" t="s">
        <v>143</v>
      </c>
      <c r="P25" s="130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60"/>
    </row>
    <row r="26" spans="1:28" s="15" customFormat="1" ht="45" customHeight="1" x14ac:dyDescent="0.25">
      <c r="A26" s="323"/>
      <c r="B26" s="323"/>
      <c r="C26" s="323"/>
      <c r="D26" s="323"/>
      <c r="E26" s="323"/>
      <c r="F26" s="323"/>
      <c r="G26" s="274"/>
      <c r="H26" s="89" t="s">
        <v>297</v>
      </c>
      <c r="I26" s="89" t="s">
        <v>276</v>
      </c>
      <c r="J26" s="89" t="s">
        <v>271</v>
      </c>
      <c r="K26" s="89" t="s">
        <v>298</v>
      </c>
      <c r="L26" s="120" t="s">
        <v>299</v>
      </c>
      <c r="M26" s="184">
        <v>46266</v>
      </c>
      <c r="N26" s="213" t="s">
        <v>300</v>
      </c>
      <c r="O26" s="132" t="s">
        <v>141</v>
      </c>
      <c r="P26" s="130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60"/>
    </row>
    <row r="27" spans="1:28" s="15" customFormat="1" ht="52.5" hidden="1" customHeight="1" x14ac:dyDescent="0.25">
      <c r="A27" s="323"/>
      <c r="B27" s="323"/>
      <c r="C27" s="323"/>
      <c r="D27" s="323"/>
      <c r="E27" s="323"/>
      <c r="F27" s="323"/>
      <c r="G27" s="274"/>
      <c r="H27" s="89" t="s">
        <v>301</v>
      </c>
      <c r="I27" s="89" t="s">
        <v>15</v>
      </c>
      <c r="J27" s="89" t="s">
        <v>271</v>
      </c>
      <c r="K27" s="89" t="s">
        <v>302</v>
      </c>
      <c r="L27" s="120" t="s">
        <v>303</v>
      </c>
      <c r="M27" s="133">
        <v>46367</v>
      </c>
      <c r="N27" s="139"/>
      <c r="O27" s="132" t="s">
        <v>142</v>
      </c>
      <c r="P27" s="130" t="s">
        <v>304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60"/>
    </row>
    <row r="28" spans="1:28" s="15" customFormat="1" ht="30" customHeight="1" x14ac:dyDescent="0.25">
      <c r="A28" s="323"/>
      <c r="B28" s="323"/>
      <c r="C28" s="323"/>
      <c r="D28" s="323"/>
      <c r="E28" s="323"/>
      <c r="F28" s="323"/>
      <c r="G28" s="274"/>
      <c r="H28" s="89" t="s">
        <v>305</v>
      </c>
      <c r="I28" s="89" t="s">
        <v>276</v>
      </c>
      <c r="J28" s="89" t="s">
        <v>277</v>
      </c>
      <c r="K28" s="89" t="s">
        <v>306</v>
      </c>
      <c r="L28" s="120" t="s">
        <v>307</v>
      </c>
      <c r="M28" s="184">
        <v>46327</v>
      </c>
      <c r="N28" s="213" t="s">
        <v>308</v>
      </c>
      <c r="O28" s="132" t="s">
        <v>142</v>
      </c>
      <c r="P28" s="130" t="s">
        <v>309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60"/>
    </row>
    <row r="29" spans="1:28" s="15" customFormat="1" ht="41.45" customHeight="1" x14ac:dyDescent="0.25">
      <c r="A29" s="324"/>
      <c r="B29" s="324"/>
      <c r="C29" s="324"/>
      <c r="D29" s="324"/>
      <c r="E29" s="324"/>
      <c r="F29" s="324"/>
      <c r="G29" s="275"/>
      <c r="H29" s="90" t="s">
        <v>310</v>
      </c>
      <c r="I29" s="90" t="s">
        <v>276</v>
      </c>
      <c r="J29" s="90" t="s">
        <v>271</v>
      </c>
      <c r="K29" s="90" t="s">
        <v>311</v>
      </c>
      <c r="L29" s="121" t="s">
        <v>312</v>
      </c>
      <c r="M29" s="185">
        <v>46327</v>
      </c>
      <c r="N29" s="139"/>
      <c r="O29" s="132" t="s">
        <v>143</v>
      </c>
      <c r="P29" s="130" t="s">
        <v>313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60"/>
    </row>
    <row r="30" spans="1:28" s="15" customFormat="1" ht="27.75" customHeight="1" x14ac:dyDescent="0.25">
      <c r="A30" s="331" t="str">
        <f>'Objetivo Estratégico'!B35</f>
        <v>L4. Gobernanza, gestión universitaria humanista, digital y sostenible</v>
      </c>
      <c r="B30" s="322" t="str">
        <f>'Objetivo Estratégico'!C36</f>
        <v>4.4.2 Programa de Transformación Digital: Procesos digitalizados o automatizados</v>
      </c>
      <c r="C30" s="322">
        <f>'Objetivo Estratégico'!D27</f>
        <v>0.2</v>
      </c>
      <c r="D30" s="322">
        <f>'Objetivo Estratégico'!E27</f>
        <v>0.3</v>
      </c>
      <c r="E30" s="322">
        <f>'Objetivo Estratégico'!F27</f>
        <v>0.45</v>
      </c>
      <c r="F30" s="322">
        <f>'Objetivo Estratégico'!G27</f>
        <v>0.55000000000000004</v>
      </c>
      <c r="G30" s="325">
        <f>'Objetivo Estratégico'!H27</f>
        <v>0.55000000000000004</v>
      </c>
      <c r="H30" s="91" t="s">
        <v>314</v>
      </c>
      <c r="I30" s="91" t="s">
        <v>276</v>
      </c>
      <c r="J30" s="91" t="s">
        <v>271</v>
      </c>
      <c r="K30" s="91" t="s">
        <v>315</v>
      </c>
      <c r="L30" s="122" t="s">
        <v>316</v>
      </c>
      <c r="M30" s="135">
        <v>46323</v>
      </c>
      <c r="N30" s="139"/>
      <c r="O30" s="132" t="s">
        <v>143</v>
      </c>
      <c r="P30" s="130" t="s">
        <v>317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60"/>
    </row>
    <row r="31" spans="1:28" s="15" customFormat="1" ht="27.6" customHeight="1" x14ac:dyDescent="0.25">
      <c r="A31" s="323"/>
      <c r="B31" s="323"/>
      <c r="C31" s="323"/>
      <c r="D31" s="323"/>
      <c r="E31" s="323"/>
      <c r="F31" s="323"/>
      <c r="G31" s="274"/>
      <c r="H31" s="91" t="s">
        <v>318</v>
      </c>
      <c r="I31" s="91" t="s">
        <v>276</v>
      </c>
      <c r="J31" s="91" t="s">
        <v>271</v>
      </c>
      <c r="K31" s="91" t="s">
        <v>281</v>
      </c>
      <c r="L31" s="122" t="s">
        <v>319</v>
      </c>
      <c r="M31" s="135">
        <v>46325</v>
      </c>
      <c r="N31" s="208" t="s">
        <v>320</v>
      </c>
      <c r="O31" s="132" t="s">
        <v>141</v>
      </c>
      <c r="P31" s="130" t="s">
        <v>321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60"/>
    </row>
    <row r="32" spans="1:28" s="15" customFormat="1" ht="27.6" customHeight="1" x14ac:dyDescent="0.25">
      <c r="A32" s="323"/>
      <c r="B32" s="323"/>
      <c r="C32" s="323"/>
      <c r="D32" s="323"/>
      <c r="E32" s="323"/>
      <c r="F32" s="323"/>
      <c r="G32" s="274"/>
      <c r="H32" s="91" t="s">
        <v>322</v>
      </c>
      <c r="I32" s="91" t="s">
        <v>50</v>
      </c>
      <c r="J32" s="91" t="s">
        <v>277</v>
      </c>
      <c r="K32" s="91" t="s">
        <v>323</v>
      </c>
      <c r="L32" s="122" t="s">
        <v>324</v>
      </c>
      <c r="M32" s="186">
        <v>46296</v>
      </c>
      <c r="N32" s="139"/>
      <c r="O32" s="132" t="s">
        <v>143</v>
      </c>
      <c r="P32" s="130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60"/>
    </row>
    <row r="33" spans="1:27" s="15" customFormat="1" ht="27.6" customHeight="1" x14ac:dyDescent="0.25">
      <c r="A33" s="323"/>
      <c r="B33" s="323"/>
      <c r="C33" s="323"/>
      <c r="D33" s="323"/>
      <c r="E33" s="323"/>
      <c r="F33" s="323"/>
      <c r="G33" s="274"/>
      <c r="H33" s="91" t="s">
        <v>325</v>
      </c>
      <c r="I33" s="91" t="s">
        <v>50</v>
      </c>
      <c r="J33" s="91" t="s">
        <v>271</v>
      </c>
      <c r="K33" s="91" t="s">
        <v>326</v>
      </c>
      <c r="L33" s="122" t="s">
        <v>327</v>
      </c>
      <c r="M33" s="186">
        <v>46296</v>
      </c>
      <c r="N33" s="139"/>
      <c r="O33" s="132" t="s">
        <v>143</v>
      </c>
      <c r="P33" s="130" t="s">
        <v>328</v>
      </c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s="15" customFormat="1" ht="41.45" customHeight="1" x14ac:dyDescent="0.25">
      <c r="A34" s="323"/>
      <c r="B34" s="323"/>
      <c r="C34" s="323"/>
      <c r="D34" s="323"/>
      <c r="E34" s="323"/>
      <c r="F34" s="323"/>
      <c r="G34" s="274"/>
      <c r="H34" s="91" t="s">
        <v>329</v>
      </c>
      <c r="I34" s="91" t="s">
        <v>276</v>
      </c>
      <c r="J34" s="91" t="s">
        <v>294</v>
      </c>
      <c r="K34" s="91" t="s">
        <v>330</v>
      </c>
      <c r="L34" s="122" t="s">
        <v>331</v>
      </c>
      <c r="M34" s="186">
        <v>46371</v>
      </c>
      <c r="N34" s="207"/>
      <c r="O34" s="132" t="s">
        <v>143</v>
      </c>
      <c r="P34" s="130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s="15" customFormat="1" ht="33.75" customHeight="1" x14ac:dyDescent="0.25">
      <c r="A35" s="323"/>
      <c r="B35" s="323"/>
      <c r="C35" s="323"/>
      <c r="D35" s="323"/>
      <c r="E35" s="323"/>
      <c r="F35" s="323"/>
      <c r="G35" s="274"/>
      <c r="H35" s="91" t="s">
        <v>332</v>
      </c>
      <c r="I35" s="91" t="s">
        <v>276</v>
      </c>
      <c r="J35" s="91" t="s">
        <v>277</v>
      </c>
      <c r="K35" s="91" t="s">
        <v>333</v>
      </c>
      <c r="L35" s="122" t="s">
        <v>334</v>
      </c>
      <c r="M35" s="186">
        <v>46327</v>
      </c>
      <c r="N35" s="139"/>
      <c r="O35" s="132" t="s">
        <v>143</v>
      </c>
      <c r="P35" s="130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s="15" customFormat="1" ht="27.6" hidden="1" customHeight="1" x14ac:dyDescent="0.25">
      <c r="A36" s="323"/>
      <c r="B36" s="323"/>
      <c r="C36" s="323"/>
      <c r="D36" s="323"/>
      <c r="E36" s="323"/>
      <c r="F36" s="323"/>
      <c r="G36" s="274"/>
      <c r="H36" s="91" t="s">
        <v>335</v>
      </c>
      <c r="I36" s="91" t="s">
        <v>15</v>
      </c>
      <c r="J36" s="91" t="s">
        <v>271</v>
      </c>
      <c r="K36" s="91" t="s">
        <v>302</v>
      </c>
      <c r="L36" s="122" t="s">
        <v>336</v>
      </c>
      <c r="M36" s="135">
        <v>46356</v>
      </c>
      <c r="N36" s="139"/>
      <c r="O36" s="132" t="s">
        <v>142</v>
      </c>
      <c r="P36" s="130" t="s">
        <v>337</v>
      </c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s="15" customFormat="1" ht="41.45" customHeight="1" x14ac:dyDescent="0.25">
      <c r="A37" s="323"/>
      <c r="B37" s="323"/>
      <c r="C37" s="323"/>
      <c r="D37" s="323"/>
      <c r="E37" s="323"/>
      <c r="F37" s="323"/>
      <c r="G37" s="274"/>
      <c r="H37" s="214" t="s">
        <v>338</v>
      </c>
      <c r="I37" s="91" t="s">
        <v>50</v>
      </c>
      <c r="J37" s="91" t="s">
        <v>277</v>
      </c>
      <c r="K37" s="91" t="s">
        <v>339</v>
      </c>
      <c r="L37" s="122" t="s">
        <v>340</v>
      </c>
      <c r="M37" s="186">
        <v>46327</v>
      </c>
      <c r="N37" s="208" t="s">
        <v>341</v>
      </c>
      <c r="O37" s="132" t="s">
        <v>142</v>
      </c>
      <c r="P37" s="130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5" customFormat="1" ht="27.6" customHeight="1" x14ac:dyDescent="0.25">
      <c r="A38" s="324"/>
      <c r="B38" s="324"/>
      <c r="C38" s="324"/>
      <c r="D38" s="324"/>
      <c r="E38" s="324"/>
      <c r="F38" s="324"/>
      <c r="G38" s="275"/>
      <c r="H38" s="93" t="s">
        <v>342</v>
      </c>
      <c r="I38" s="93" t="s">
        <v>50</v>
      </c>
      <c r="J38" s="93" t="s">
        <v>271</v>
      </c>
      <c r="K38" s="93" t="s">
        <v>343</v>
      </c>
      <c r="L38" s="123" t="s">
        <v>344</v>
      </c>
      <c r="M38" s="187">
        <v>46357</v>
      </c>
      <c r="N38" s="139"/>
      <c r="O38" s="132" t="s">
        <v>143</v>
      </c>
      <c r="P38" s="130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s="15" customFormat="1" ht="48" hidden="1" customHeight="1" x14ac:dyDescent="0.25">
      <c r="A39" s="329" t="str">
        <f>'Objetivo Estratégico'!B35</f>
        <v>L4. Gobernanza, gestión universitaria humanista, digital y sostenible</v>
      </c>
      <c r="B39" s="327" t="str">
        <f>'Objetivo Estratégico'!C37</f>
        <v>4.4.3 Programa de Gestión Documental y Transparencia: Índice de transparencia y acceso a la información</v>
      </c>
      <c r="C39" s="327">
        <f>'Objetivo Estratégico'!D28</f>
        <v>0.65</v>
      </c>
      <c r="D39" s="327">
        <f>'Objetivo Estratégico'!E28</f>
        <v>0.7</v>
      </c>
      <c r="E39" s="327">
        <f>'Objetivo Estratégico'!F28</f>
        <v>0.75</v>
      </c>
      <c r="F39" s="327">
        <f>'Objetivo Estratégico'!G28</f>
        <v>0.78</v>
      </c>
      <c r="G39" s="332">
        <f>'Objetivo Estratégico'!H28</f>
        <v>0.8</v>
      </c>
      <c r="H39" s="92" t="s">
        <v>345</v>
      </c>
      <c r="I39" s="92" t="s">
        <v>346</v>
      </c>
      <c r="J39" s="92" t="s">
        <v>271</v>
      </c>
      <c r="K39" s="92" t="s">
        <v>347</v>
      </c>
      <c r="L39" s="124" t="s">
        <v>348</v>
      </c>
      <c r="M39" s="136">
        <v>46235</v>
      </c>
      <c r="N39" s="208" t="s">
        <v>349</v>
      </c>
      <c r="O39" s="132" t="s">
        <v>141</v>
      </c>
      <c r="P39" s="130" t="s">
        <v>350</v>
      </c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s="15" customFormat="1" ht="27.6" hidden="1" customHeight="1" x14ac:dyDescent="0.25">
      <c r="A40" s="323"/>
      <c r="B40" s="323"/>
      <c r="C40" s="323"/>
      <c r="D40" s="323"/>
      <c r="E40" s="323"/>
      <c r="F40" s="323"/>
      <c r="G40" s="274"/>
      <c r="H40" s="92" t="s">
        <v>351</v>
      </c>
      <c r="I40" s="92" t="s">
        <v>352</v>
      </c>
      <c r="J40" s="92" t="s">
        <v>271</v>
      </c>
      <c r="K40" s="92" t="s">
        <v>353</v>
      </c>
      <c r="L40" s="124" t="s">
        <v>354</v>
      </c>
      <c r="M40" s="136">
        <v>46235</v>
      </c>
      <c r="N40" s="208" t="s">
        <v>355</v>
      </c>
      <c r="O40" s="132" t="s">
        <v>141</v>
      </c>
      <c r="P40" s="130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s="15" customFormat="1" ht="41.45" hidden="1" customHeight="1" x14ac:dyDescent="0.25">
      <c r="A41" s="323"/>
      <c r="B41" s="323"/>
      <c r="C41" s="323"/>
      <c r="D41" s="323"/>
      <c r="E41" s="323"/>
      <c r="F41" s="323"/>
      <c r="G41" s="274"/>
      <c r="H41" s="92" t="s">
        <v>356</v>
      </c>
      <c r="I41" s="92" t="s">
        <v>357</v>
      </c>
      <c r="J41" s="92" t="s">
        <v>277</v>
      </c>
      <c r="K41" s="92" t="s">
        <v>358</v>
      </c>
      <c r="L41" s="124" t="s">
        <v>359</v>
      </c>
      <c r="M41" s="136">
        <v>46368</v>
      </c>
      <c r="N41" s="139"/>
      <c r="O41" s="132" t="s">
        <v>143</v>
      </c>
      <c r="P41" s="130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s="15" customFormat="1" ht="41.45" hidden="1" customHeight="1" x14ac:dyDescent="0.25">
      <c r="A42" s="323"/>
      <c r="B42" s="323"/>
      <c r="C42" s="323"/>
      <c r="D42" s="323"/>
      <c r="E42" s="323"/>
      <c r="F42" s="323"/>
      <c r="G42" s="274"/>
      <c r="H42" s="92" t="s">
        <v>360</v>
      </c>
      <c r="I42" s="92" t="s">
        <v>352</v>
      </c>
      <c r="J42" s="92" t="s">
        <v>294</v>
      </c>
      <c r="K42" s="92" t="s">
        <v>361</v>
      </c>
      <c r="L42" s="124" t="s">
        <v>362</v>
      </c>
      <c r="M42" s="136">
        <v>46356</v>
      </c>
      <c r="N42" s="139"/>
      <c r="O42" s="132" t="s">
        <v>143</v>
      </c>
      <c r="P42" s="130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s="15" customFormat="1" ht="27.6" hidden="1" customHeight="1" x14ac:dyDescent="0.25">
      <c r="A43" s="323"/>
      <c r="B43" s="323"/>
      <c r="C43" s="323"/>
      <c r="D43" s="323"/>
      <c r="E43" s="323"/>
      <c r="F43" s="323"/>
      <c r="G43" s="274"/>
      <c r="H43" s="92" t="s">
        <v>363</v>
      </c>
      <c r="I43" s="92" t="s">
        <v>357</v>
      </c>
      <c r="J43" s="92" t="s">
        <v>277</v>
      </c>
      <c r="K43" s="92" t="s">
        <v>364</v>
      </c>
      <c r="L43" s="124" t="s">
        <v>365</v>
      </c>
      <c r="M43" s="136">
        <v>46356</v>
      </c>
      <c r="N43" s="208"/>
      <c r="O43" s="132" t="s">
        <v>142</v>
      </c>
      <c r="P43" s="130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s="15" customFormat="1" ht="27.6" hidden="1" customHeight="1" x14ac:dyDescent="0.25">
      <c r="A44" s="323"/>
      <c r="B44" s="323"/>
      <c r="C44" s="323"/>
      <c r="D44" s="323"/>
      <c r="E44" s="323"/>
      <c r="F44" s="323"/>
      <c r="G44" s="274"/>
      <c r="H44" s="92" t="s">
        <v>366</v>
      </c>
      <c r="I44" s="92" t="s">
        <v>352</v>
      </c>
      <c r="J44" s="92" t="s">
        <v>271</v>
      </c>
      <c r="K44" s="92" t="s">
        <v>367</v>
      </c>
      <c r="L44" s="124" t="s">
        <v>368</v>
      </c>
      <c r="M44" s="136">
        <v>46266</v>
      </c>
      <c r="N44" s="208" t="s">
        <v>369</v>
      </c>
      <c r="O44" s="132" t="s">
        <v>141</v>
      </c>
      <c r="P44" s="130" t="s">
        <v>370</v>
      </c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s="15" customFormat="1" ht="41.45" hidden="1" customHeight="1" x14ac:dyDescent="0.25">
      <c r="A45" s="323"/>
      <c r="B45" s="323"/>
      <c r="C45" s="323"/>
      <c r="D45" s="323"/>
      <c r="E45" s="323"/>
      <c r="F45" s="323"/>
      <c r="G45" s="274"/>
      <c r="H45" s="92" t="s">
        <v>371</v>
      </c>
      <c r="I45" s="92" t="s">
        <v>352</v>
      </c>
      <c r="J45" s="92" t="s">
        <v>271</v>
      </c>
      <c r="K45" s="92" t="s">
        <v>372</v>
      </c>
      <c r="L45" s="124" t="s">
        <v>373</v>
      </c>
      <c r="M45" s="188">
        <v>46296</v>
      </c>
      <c r="N45" s="208" t="s">
        <v>374</v>
      </c>
      <c r="O45" s="132" t="s">
        <v>141</v>
      </c>
      <c r="P45" s="130" t="s">
        <v>375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s="15" customFormat="1" ht="41.45" hidden="1" customHeight="1" x14ac:dyDescent="0.25">
      <c r="A46" s="323"/>
      <c r="B46" s="323"/>
      <c r="C46" s="323"/>
      <c r="D46" s="323"/>
      <c r="E46" s="323"/>
      <c r="F46" s="323"/>
      <c r="G46" s="274"/>
      <c r="H46" s="92" t="s">
        <v>376</v>
      </c>
      <c r="I46" s="92" t="s">
        <v>15</v>
      </c>
      <c r="J46" s="92" t="s">
        <v>271</v>
      </c>
      <c r="K46" s="92" t="s">
        <v>302</v>
      </c>
      <c r="L46" s="124" t="s">
        <v>377</v>
      </c>
      <c r="M46" s="136">
        <v>46356</v>
      </c>
      <c r="N46" s="207"/>
      <c r="O46" s="132" t="s">
        <v>143</v>
      </c>
      <c r="P46" s="130" t="s">
        <v>378</v>
      </c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s="15" customFormat="1" ht="41.45" hidden="1" customHeight="1" x14ac:dyDescent="0.25">
      <c r="A47" s="323"/>
      <c r="B47" s="323"/>
      <c r="C47" s="323"/>
      <c r="D47" s="323"/>
      <c r="E47" s="323"/>
      <c r="F47" s="323"/>
      <c r="G47" s="274"/>
      <c r="H47" s="92" t="s">
        <v>379</v>
      </c>
      <c r="I47" s="92" t="s">
        <v>352</v>
      </c>
      <c r="J47" s="92" t="s">
        <v>271</v>
      </c>
      <c r="K47" s="92" t="s">
        <v>380</v>
      </c>
      <c r="L47" s="124" t="s">
        <v>381</v>
      </c>
      <c r="M47" s="188">
        <v>46327</v>
      </c>
      <c r="N47" s="208" t="s">
        <v>382</v>
      </c>
      <c r="O47" s="132" t="s">
        <v>141</v>
      </c>
      <c r="P47" s="130" t="s">
        <v>383</v>
      </c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s="15" customFormat="1" ht="41.45" customHeight="1" x14ac:dyDescent="0.25">
      <c r="A48" s="324"/>
      <c r="B48" s="324"/>
      <c r="C48" s="324"/>
      <c r="D48" s="324"/>
      <c r="E48" s="324"/>
      <c r="F48" s="324"/>
      <c r="G48" s="275"/>
      <c r="H48" s="92" t="s">
        <v>384</v>
      </c>
      <c r="I48" s="92" t="s">
        <v>276</v>
      </c>
      <c r="J48" s="92" t="s">
        <v>271</v>
      </c>
      <c r="K48" s="92" t="s">
        <v>343</v>
      </c>
      <c r="L48" s="124" t="s">
        <v>385</v>
      </c>
      <c r="M48" s="188">
        <v>46357</v>
      </c>
      <c r="N48" s="213" t="s">
        <v>386</v>
      </c>
      <c r="O48" s="132" t="s">
        <v>141</v>
      </c>
      <c r="P48" s="130" t="s">
        <v>387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s="15" customFormat="1" ht="41.45" hidden="1" customHeight="1" x14ac:dyDescent="0.25">
      <c r="A49" s="331" t="str">
        <f>'Objetivo Estratégico'!B35</f>
        <v>L4. Gobernanza, gestión universitaria humanista, digital y sostenible</v>
      </c>
      <c r="B49" s="322" t="str">
        <f>'Objetivo Estratégico'!C38</f>
        <v>4.4.4 Capacitación en ética pública y buen gobierno</v>
      </c>
      <c r="C49" s="322"/>
      <c r="D49" s="322"/>
      <c r="E49" s="322"/>
      <c r="F49" s="322"/>
      <c r="G49" s="322"/>
      <c r="H49" s="200" t="s">
        <v>388</v>
      </c>
      <c r="I49" s="65" t="s">
        <v>15</v>
      </c>
      <c r="J49" s="65" t="s">
        <v>271</v>
      </c>
      <c r="K49" s="65" t="s">
        <v>353</v>
      </c>
      <c r="L49" s="125" t="s">
        <v>389</v>
      </c>
      <c r="M49" s="137">
        <v>46356</v>
      </c>
      <c r="N49" s="139"/>
      <c r="O49" s="201" t="s">
        <v>142</v>
      </c>
      <c r="P49" s="130" t="s">
        <v>390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s="15" customFormat="1" ht="27.6" hidden="1" customHeight="1" x14ac:dyDescent="0.25">
      <c r="A50" s="323"/>
      <c r="B50" s="323"/>
      <c r="C50" s="323"/>
      <c r="D50" s="323"/>
      <c r="E50" s="323"/>
      <c r="F50" s="323"/>
      <c r="G50" s="323"/>
      <c r="H50" s="65" t="s">
        <v>391</v>
      </c>
      <c r="I50" s="65" t="s">
        <v>15</v>
      </c>
      <c r="J50" s="65" t="s">
        <v>271</v>
      </c>
      <c r="K50" s="65" t="s">
        <v>276</v>
      </c>
      <c r="L50" s="125" t="s">
        <v>327</v>
      </c>
      <c r="M50" s="189">
        <v>46174</v>
      </c>
      <c r="N50" s="213" t="s">
        <v>392</v>
      </c>
      <c r="O50" s="132" t="s">
        <v>141</v>
      </c>
      <c r="P50" s="130" t="s">
        <v>393</v>
      </c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s="15" customFormat="1" ht="41.45" hidden="1" customHeight="1" x14ac:dyDescent="0.25">
      <c r="A51" s="323"/>
      <c r="B51" s="323"/>
      <c r="C51" s="323"/>
      <c r="D51" s="323"/>
      <c r="E51" s="323"/>
      <c r="F51" s="323"/>
      <c r="G51" s="323"/>
      <c r="H51" s="200" t="s">
        <v>394</v>
      </c>
      <c r="I51" s="65" t="s">
        <v>15</v>
      </c>
      <c r="J51" s="65" t="s">
        <v>271</v>
      </c>
      <c r="K51" s="65" t="s">
        <v>395</v>
      </c>
      <c r="L51" s="125" t="s">
        <v>396</v>
      </c>
      <c r="M51" s="189">
        <v>46344</v>
      </c>
      <c r="N51" s="207"/>
      <c r="O51" s="132" t="s">
        <v>143</v>
      </c>
      <c r="P51" s="130" t="s">
        <v>397</v>
      </c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s="15" customFormat="1" ht="27.6" hidden="1" customHeight="1" x14ac:dyDescent="0.25">
      <c r="A52" s="323"/>
      <c r="B52" s="323"/>
      <c r="C52" s="323"/>
      <c r="D52" s="323"/>
      <c r="E52" s="323"/>
      <c r="F52" s="323"/>
      <c r="G52" s="323"/>
      <c r="H52" s="65" t="s">
        <v>398</v>
      </c>
      <c r="I52" s="65" t="s">
        <v>15</v>
      </c>
      <c r="J52" s="65" t="s">
        <v>277</v>
      </c>
      <c r="K52" s="65" t="s">
        <v>399</v>
      </c>
      <c r="L52" s="125" t="s">
        <v>400</v>
      </c>
      <c r="M52" s="137">
        <v>46366</v>
      </c>
      <c r="N52" s="213" t="s">
        <v>392</v>
      </c>
      <c r="O52" s="132" t="s">
        <v>142</v>
      </c>
      <c r="P52" s="130" t="s">
        <v>401</v>
      </c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s="15" customFormat="1" ht="27.6" hidden="1" customHeight="1" x14ac:dyDescent="0.25">
      <c r="A53" s="323"/>
      <c r="B53" s="323"/>
      <c r="C53" s="323"/>
      <c r="D53" s="323"/>
      <c r="E53" s="323"/>
      <c r="F53" s="323"/>
      <c r="G53" s="323"/>
      <c r="H53" s="65" t="s">
        <v>402</v>
      </c>
      <c r="I53" s="65" t="s">
        <v>15</v>
      </c>
      <c r="J53" s="65" t="s">
        <v>271</v>
      </c>
      <c r="K53" s="65" t="s">
        <v>403</v>
      </c>
      <c r="L53" s="125" t="s">
        <v>404</v>
      </c>
      <c r="M53" s="189">
        <v>46266</v>
      </c>
      <c r="N53" s="213" t="s">
        <v>392</v>
      </c>
      <c r="O53" s="132" t="s">
        <v>142</v>
      </c>
      <c r="P53" s="130" t="s">
        <v>405</v>
      </c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s="15" customFormat="1" ht="41.45" customHeight="1" x14ac:dyDescent="0.25">
      <c r="A54" s="323"/>
      <c r="B54" s="323"/>
      <c r="C54" s="323"/>
      <c r="D54" s="323"/>
      <c r="E54" s="323"/>
      <c r="F54" s="323"/>
      <c r="G54" s="323"/>
      <c r="H54" s="65" t="s">
        <v>406</v>
      </c>
      <c r="I54" s="65" t="s">
        <v>407</v>
      </c>
      <c r="J54" s="65" t="s">
        <v>271</v>
      </c>
      <c r="K54" s="65" t="s">
        <v>408</v>
      </c>
      <c r="L54" s="125" t="s">
        <v>409</v>
      </c>
      <c r="M54" s="189">
        <v>46296</v>
      </c>
      <c r="N54" s="208" t="s">
        <v>410</v>
      </c>
      <c r="O54" s="132" t="s">
        <v>142</v>
      </c>
      <c r="P54" s="130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s="15" customFormat="1" ht="41.45" hidden="1" customHeight="1" x14ac:dyDescent="0.25">
      <c r="A55" s="323"/>
      <c r="B55" s="323"/>
      <c r="C55" s="323"/>
      <c r="D55" s="323"/>
      <c r="E55" s="323"/>
      <c r="F55" s="323"/>
      <c r="G55" s="323"/>
      <c r="H55" s="65" t="s">
        <v>411</v>
      </c>
      <c r="I55" s="65" t="s">
        <v>15</v>
      </c>
      <c r="J55" s="65" t="s">
        <v>271</v>
      </c>
      <c r="K55" s="65" t="s">
        <v>412</v>
      </c>
      <c r="L55" s="125" t="s">
        <v>413</v>
      </c>
      <c r="M55" s="189">
        <v>46296</v>
      </c>
      <c r="N55" s="213" t="s">
        <v>392</v>
      </c>
      <c r="O55" s="132" t="s">
        <v>141</v>
      </c>
      <c r="P55" s="130" t="s">
        <v>414</v>
      </c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s="15" customFormat="1" ht="27.6" hidden="1" customHeight="1" x14ac:dyDescent="0.25">
      <c r="A56" s="323"/>
      <c r="B56" s="323"/>
      <c r="C56" s="323"/>
      <c r="D56" s="323"/>
      <c r="E56" s="323"/>
      <c r="F56" s="323"/>
      <c r="G56" s="323"/>
      <c r="H56" s="65" t="s">
        <v>415</v>
      </c>
      <c r="I56" s="65" t="s">
        <v>15</v>
      </c>
      <c r="J56" s="65" t="s">
        <v>271</v>
      </c>
      <c r="K56" s="65" t="s">
        <v>416</v>
      </c>
      <c r="L56" s="125" t="s">
        <v>259</v>
      </c>
      <c r="M56" s="189">
        <v>46327</v>
      </c>
      <c r="N56" s="139"/>
      <c r="O56" s="132" t="s">
        <v>143</v>
      </c>
      <c r="P56" s="130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s="15" customFormat="1" ht="36" hidden="1" customHeight="1" x14ac:dyDescent="0.25">
      <c r="A57" s="324"/>
      <c r="B57" s="324"/>
      <c r="C57" s="324"/>
      <c r="D57" s="324"/>
      <c r="E57" s="324"/>
      <c r="F57" s="324"/>
      <c r="G57" s="324"/>
      <c r="H57" s="65" t="s">
        <v>417</v>
      </c>
      <c r="I57" s="65" t="s">
        <v>15</v>
      </c>
      <c r="J57" s="65" t="s">
        <v>271</v>
      </c>
      <c r="K57" s="65" t="s">
        <v>418</v>
      </c>
      <c r="L57" s="125" t="s">
        <v>419</v>
      </c>
      <c r="M57" s="189">
        <v>46357</v>
      </c>
      <c r="N57" s="139"/>
      <c r="O57" s="132" t="s">
        <v>143</v>
      </c>
      <c r="P57" s="130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s="15" customFormat="1" ht="41.45" hidden="1" customHeight="1" x14ac:dyDescent="0.25">
      <c r="A58" s="329" t="str">
        <f>'Objetivo Estratégico'!B35</f>
        <v>L4. Gobernanza, gestión universitaria humanista, digital y sostenible</v>
      </c>
      <c r="B58" s="327" t="str">
        <f>'Objetivo Estratégico'!C39</f>
        <v>4.4.5 Programa de Fortalecimiento Administrativo: Satisfacción con los servicios administrativos</v>
      </c>
      <c r="C58" s="327">
        <f>'Objetivo Estratégico'!D30</f>
        <v>0.2</v>
      </c>
      <c r="D58" s="327">
        <f>'Objetivo Estratégico'!E30</f>
        <v>0.3</v>
      </c>
      <c r="E58" s="327">
        <f>'Objetivo Estratégico'!F30</f>
        <v>0.4</v>
      </c>
      <c r="F58" s="327">
        <f>'Objetivo Estratégico'!G30</f>
        <v>0.5</v>
      </c>
      <c r="G58" s="327">
        <f>'Objetivo Estratégico'!H30</f>
        <v>0.5</v>
      </c>
      <c r="H58" s="64" t="s">
        <v>420</v>
      </c>
      <c r="I58" s="64" t="s">
        <v>421</v>
      </c>
      <c r="J58" s="64" t="s">
        <v>271</v>
      </c>
      <c r="K58" s="64" t="s">
        <v>422</v>
      </c>
      <c r="L58" s="126" t="s">
        <v>348</v>
      </c>
      <c r="M58" s="136">
        <v>46265</v>
      </c>
      <c r="N58" s="213" t="s">
        <v>392</v>
      </c>
      <c r="O58" s="132" t="s">
        <v>143</v>
      </c>
      <c r="P58" s="130" t="s">
        <v>423</v>
      </c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s="15" customFormat="1" ht="27.6" hidden="1" customHeight="1" x14ac:dyDescent="0.25">
      <c r="A59" s="323"/>
      <c r="B59" s="323"/>
      <c r="C59" s="323"/>
      <c r="D59" s="323"/>
      <c r="E59" s="323"/>
      <c r="F59" s="323"/>
      <c r="G59" s="323"/>
      <c r="H59" s="64" t="s">
        <v>424</v>
      </c>
      <c r="I59" s="64" t="s">
        <v>421</v>
      </c>
      <c r="J59" s="64" t="s">
        <v>271</v>
      </c>
      <c r="K59" s="64" t="s">
        <v>223</v>
      </c>
      <c r="L59" s="126" t="s">
        <v>425</v>
      </c>
      <c r="M59" s="136">
        <v>46295</v>
      </c>
      <c r="N59" s="213" t="s">
        <v>392</v>
      </c>
      <c r="O59" s="132" t="s">
        <v>142</v>
      </c>
      <c r="P59" s="130" t="s">
        <v>426</v>
      </c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s="15" customFormat="1" ht="41.45" hidden="1" customHeight="1" x14ac:dyDescent="0.25">
      <c r="A60" s="323"/>
      <c r="B60" s="323"/>
      <c r="C60" s="323"/>
      <c r="D60" s="323"/>
      <c r="E60" s="323"/>
      <c r="F60" s="323"/>
      <c r="G60" s="323"/>
      <c r="H60" s="64" t="s">
        <v>427</v>
      </c>
      <c r="I60" s="64" t="s">
        <v>421</v>
      </c>
      <c r="J60" s="64" t="s">
        <v>271</v>
      </c>
      <c r="K60" s="64" t="s">
        <v>281</v>
      </c>
      <c r="L60" s="126" t="s">
        <v>428</v>
      </c>
      <c r="M60" s="136">
        <v>46280</v>
      </c>
      <c r="N60" s="139"/>
      <c r="O60" s="132" t="s">
        <v>143</v>
      </c>
      <c r="P60" s="130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1:27" s="15" customFormat="1" ht="27.6" hidden="1" customHeight="1" x14ac:dyDescent="0.25">
      <c r="A61" s="323"/>
      <c r="B61" s="323"/>
      <c r="C61" s="323"/>
      <c r="D61" s="323"/>
      <c r="E61" s="323"/>
      <c r="F61" s="323"/>
      <c r="G61" s="323"/>
      <c r="H61" s="64" t="s">
        <v>429</v>
      </c>
      <c r="I61" s="64" t="s">
        <v>421</v>
      </c>
      <c r="J61" s="64" t="s">
        <v>271</v>
      </c>
      <c r="K61" s="64" t="s">
        <v>326</v>
      </c>
      <c r="L61" s="126" t="s">
        <v>327</v>
      </c>
      <c r="M61" s="136">
        <v>46363</v>
      </c>
      <c r="N61" s="139"/>
      <c r="O61" s="132" t="s">
        <v>143</v>
      </c>
      <c r="P61" s="130" t="s">
        <v>430</v>
      </c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s="15" customFormat="1" ht="27.6" hidden="1" customHeight="1" x14ac:dyDescent="0.25">
      <c r="A62" s="323"/>
      <c r="B62" s="323"/>
      <c r="C62" s="323"/>
      <c r="D62" s="323"/>
      <c r="E62" s="323"/>
      <c r="F62" s="323"/>
      <c r="G62" s="323"/>
      <c r="H62" s="114" t="s">
        <v>431</v>
      </c>
      <c r="I62" s="114" t="s">
        <v>56</v>
      </c>
      <c r="J62" s="114" t="s">
        <v>271</v>
      </c>
      <c r="K62" s="114" t="s">
        <v>432</v>
      </c>
      <c r="L62" s="127" t="s">
        <v>433</v>
      </c>
      <c r="M62" s="190">
        <v>46266</v>
      </c>
      <c r="N62" s="208"/>
      <c r="O62" s="132" t="s">
        <v>142</v>
      </c>
      <c r="P62" s="130" t="s">
        <v>434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s="15" customFormat="1" ht="41.45" hidden="1" customHeight="1" x14ac:dyDescent="0.25">
      <c r="A63" s="323"/>
      <c r="B63" s="323"/>
      <c r="C63" s="323"/>
      <c r="D63" s="323"/>
      <c r="E63" s="323"/>
      <c r="F63" s="323"/>
      <c r="G63" s="323"/>
      <c r="H63" s="64" t="s">
        <v>435</v>
      </c>
      <c r="I63" s="64" t="s">
        <v>15</v>
      </c>
      <c r="J63" s="64" t="s">
        <v>271</v>
      </c>
      <c r="K63" s="64" t="s">
        <v>302</v>
      </c>
      <c r="L63" s="126" t="s">
        <v>336</v>
      </c>
      <c r="M63" s="190">
        <v>46296</v>
      </c>
      <c r="N63" s="213" t="s">
        <v>392</v>
      </c>
      <c r="O63" s="132" t="s">
        <v>142</v>
      </c>
      <c r="P63" s="130" t="s">
        <v>436</v>
      </c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s="15" customFormat="1" ht="27.6" customHeight="1" x14ac:dyDescent="0.25">
      <c r="A64" s="323"/>
      <c r="B64" s="323"/>
      <c r="C64" s="323"/>
      <c r="D64" s="323"/>
      <c r="E64" s="323"/>
      <c r="F64" s="323"/>
      <c r="G64" s="323"/>
      <c r="H64" s="64" t="s">
        <v>437</v>
      </c>
      <c r="I64" s="64" t="s">
        <v>276</v>
      </c>
      <c r="J64" s="64" t="s">
        <v>271</v>
      </c>
      <c r="K64" s="64" t="s">
        <v>438</v>
      </c>
      <c r="L64" s="126" t="s">
        <v>439</v>
      </c>
      <c r="M64" s="190">
        <v>46327</v>
      </c>
      <c r="N64" s="139"/>
      <c r="O64" s="132" t="s">
        <v>143</v>
      </c>
      <c r="P64" s="130" t="s">
        <v>440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s="15" customFormat="1" ht="27.6" customHeight="1" x14ac:dyDescent="0.25">
      <c r="A65" s="324"/>
      <c r="B65" s="324"/>
      <c r="C65" s="324"/>
      <c r="D65" s="324"/>
      <c r="E65" s="324"/>
      <c r="F65" s="324"/>
      <c r="G65" s="324"/>
      <c r="H65" s="64" t="s">
        <v>441</v>
      </c>
      <c r="I65" s="64" t="s">
        <v>276</v>
      </c>
      <c r="J65" s="64" t="s">
        <v>271</v>
      </c>
      <c r="K65" s="64" t="s">
        <v>442</v>
      </c>
      <c r="L65" s="126" t="s">
        <v>443</v>
      </c>
      <c r="M65" s="190">
        <v>46357</v>
      </c>
      <c r="N65" s="139"/>
      <c r="O65" s="132" t="s">
        <v>143</v>
      </c>
      <c r="P65" s="130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s="15" customFormat="1" ht="41.45" hidden="1" customHeight="1" x14ac:dyDescent="0.25">
      <c r="A66" s="331" t="str">
        <f>'Objetivo Estratégico'!B35</f>
        <v>L4. Gobernanza, gestión universitaria humanista, digital y sostenible</v>
      </c>
      <c r="B66" s="326" t="str">
        <f>'Objetivo Estratégico'!C40</f>
        <v>4.4.6 Rendición pública de cuentas anual</v>
      </c>
      <c r="C66" s="326"/>
      <c r="D66" s="326"/>
      <c r="E66" s="326"/>
      <c r="F66" s="326"/>
      <c r="G66" s="326"/>
      <c r="H66" s="63" t="s">
        <v>444</v>
      </c>
      <c r="I66" s="63" t="s">
        <v>285</v>
      </c>
      <c r="J66" s="63" t="s">
        <v>271</v>
      </c>
      <c r="K66" s="63" t="s">
        <v>445</v>
      </c>
      <c r="L66" s="128" t="s">
        <v>446</v>
      </c>
      <c r="M66" s="191">
        <v>46143</v>
      </c>
      <c r="N66" s="139"/>
      <c r="O66" s="132" t="s">
        <v>143</v>
      </c>
      <c r="P66" s="130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s="15" customFormat="1" ht="27.6" hidden="1" customHeight="1" x14ac:dyDescent="0.25">
      <c r="A67" s="323"/>
      <c r="B67" s="323"/>
      <c r="C67" s="323"/>
      <c r="D67" s="323"/>
      <c r="E67" s="323"/>
      <c r="F67" s="323"/>
      <c r="G67" s="323"/>
      <c r="H67" s="63" t="s">
        <v>447</v>
      </c>
      <c r="I67" s="63" t="s">
        <v>285</v>
      </c>
      <c r="J67" s="63" t="s">
        <v>271</v>
      </c>
      <c r="K67" s="63" t="s">
        <v>448</v>
      </c>
      <c r="L67" s="128" t="s">
        <v>449</v>
      </c>
      <c r="M67" s="191">
        <v>46143</v>
      </c>
      <c r="N67" s="139"/>
      <c r="O67" s="132" t="s">
        <v>143</v>
      </c>
      <c r="P67" s="130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s="15" customFormat="1" ht="41.45" hidden="1" customHeight="1" x14ac:dyDescent="0.25">
      <c r="A68" s="323"/>
      <c r="B68" s="323"/>
      <c r="C68" s="323"/>
      <c r="D68" s="323"/>
      <c r="E68" s="323"/>
      <c r="F68" s="323"/>
      <c r="G68" s="323"/>
      <c r="H68" s="115" t="s">
        <v>450</v>
      </c>
      <c r="I68" s="115" t="s">
        <v>56</v>
      </c>
      <c r="J68" s="115" t="s">
        <v>271</v>
      </c>
      <c r="K68" s="115" t="s">
        <v>451</v>
      </c>
      <c r="L68" s="129" t="s">
        <v>452</v>
      </c>
      <c r="M68" s="191">
        <v>46275</v>
      </c>
      <c r="N68" s="208"/>
      <c r="O68" s="132" t="s">
        <v>142</v>
      </c>
      <c r="P68" s="130" t="s">
        <v>453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s="15" customFormat="1" ht="41.45" hidden="1" customHeight="1" x14ac:dyDescent="0.25">
      <c r="A69" s="323"/>
      <c r="B69" s="323"/>
      <c r="C69" s="323"/>
      <c r="D69" s="323"/>
      <c r="E69" s="323"/>
      <c r="F69" s="323"/>
      <c r="G69" s="323"/>
      <c r="H69" s="63" t="s">
        <v>454</v>
      </c>
      <c r="I69" s="63" t="s">
        <v>285</v>
      </c>
      <c r="J69" s="63" t="s">
        <v>271</v>
      </c>
      <c r="K69" s="63" t="s">
        <v>455</v>
      </c>
      <c r="L69" s="128" t="s">
        <v>456</v>
      </c>
      <c r="M69" s="191">
        <v>46235</v>
      </c>
      <c r="N69" s="139"/>
      <c r="O69" s="132" t="s">
        <v>143</v>
      </c>
      <c r="P69" s="130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s="15" customFormat="1" ht="27.6" hidden="1" customHeight="1" x14ac:dyDescent="0.25">
      <c r="A70" s="323"/>
      <c r="B70" s="323"/>
      <c r="C70" s="323"/>
      <c r="D70" s="323"/>
      <c r="E70" s="323"/>
      <c r="F70" s="323"/>
      <c r="G70" s="323"/>
      <c r="H70" s="63" t="s">
        <v>457</v>
      </c>
      <c r="I70" s="63" t="s">
        <v>285</v>
      </c>
      <c r="J70" s="63" t="s">
        <v>271</v>
      </c>
      <c r="K70" s="63" t="s">
        <v>458</v>
      </c>
      <c r="L70" s="128" t="s">
        <v>459</v>
      </c>
      <c r="M70" s="191">
        <v>46266</v>
      </c>
      <c r="N70" s="139"/>
      <c r="O70" s="132" t="s">
        <v>143</v>
      </c>
      <c r="P70" s="130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s="15" customFormat="1" ht="27.6" hidden="1" customHeight="1" x14ac:dyDescent="0.25">
      <c r="A71" s="323"/>
      <c r="B71" s="323"/>
      <c r="C71" s="323"/>
      <c r="D71" s="323"/>
      <c r="E71" s="323"/>
      <c r="F71" s="323"/>
      <c r="G71" s="323"/>
      <c r="H71" s="63" t="s">
        <v>460</v>
      </c>
      <c r="I71" s="63" t="s">
        <v>285</v>
      </c>
      <c r="J71" s="63" t="s">
        <v>277</v>
      </c>
      <c r="K71" s="63" t="s">
        <v>461</v>
      </c>
      <c r="L71" s="128" t="s">
        <v>462</v>
      </c>
      <c r="M71" s="191">
        <v>46296</v>
      </c>
      <c r="N71" s="139"/>
      <c r="O71" s="132" t="s">
        <v>143</v>
      </c>
      <c r="P71" s="130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s="15" customFormat="1" ht="27.6" hidden="1" customHeight="1" x14ac:dyDescent="0.25">
      <c r="A72" s="323"/>
      <c r="B72" s="323"/>
      <c r="C72" s="323"/>
      <c r="D72" s="323"/>
      <c r="E72" s="323"/>
      <c r="F72" s="323"/>
      <c r="G72" s="323"/>
      <c r="H72" s="63" t="s">
        <v>463</v>
      </c>
      <c r="I72" s="63" t="s">
        <v>285</v>
      </c>
      <c r="J72" s="63" t="s">
        <v>271</v>
      </c>
      <c r="K72" s="63" t="s">
        <v>367</v>
      </c>
      <c r="L72" s="128" t="s">
        <v>464</v>
      </c>
      <c r="M72" s="191">
        <v>46327</v>
      </c>
      <c r="N72" s="139"/>
      <c r="O72" s="132" t="s">
        <v>143</v>
      </c>
      <c r="P72" s="130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s="15" customFormat="1" ht="27.6" hidden="1" customHeight="1" x14ac:dyDescent="0.25">
      <c r="A73" s="324"/>
      <c r="B73" s="324"/>
      <c r="C73" s="324"/>
      <c r="D73" s="324"/>
      <c r="E73" s="324"/>
      <c r="F73" s="324"/>
      <c r="G73" s="324"/>
      <c r="H73" s="63" t="s">
        <v>465</v>
      </c>
      <c r="I73" s="63" t="s">
        <v>285</v>
      </c>
      <c r="J73" s="63" t="s">
        <v>271</v>
      </c>
      <c r="K73" s="63" t="s">
        <v>466</v>
      </c>
      <c r="L73" s="128" t="s">
        <v>467</v>
      </c>
      <c r="M73" s="191">
        <v>46357</v>
      </c>
      <c r="N73" s="139"/>
      <c r="O73" s="132" t="s">
        <v>143</v>
      </c>
      <c r="P73" s="130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s="15" customFormat="1" ht="27.6" hidden="1" customHeight="1" x14ac:dyDescent="0.25">
      <c r="A74" s="329" t="str">
        <f>'Objetivo Estratégico'!B35</f>
        <v>L4. Gobernanza, gestión universitaria humanista, digital y sostenible</v>
      </c>
      <c r="B74" s="327" t="str">
        <f>'Objetivo Estratégico'!C41</f>
        <v>4.4.7 Gestión de la sostenibilidad financiera</v>
      </c>
      <c r="C74" s="327">
        <f>'Objetivo Estratégico'!D32</f>
        <v>0.05</v>
      </c>
      <c r="D74" s="327">
        <f>'Objetivo Estratégico'!E32</f>
        <v>0.1</v>
      </c>
      <c r="E74" s="327">
        <f>'Objetivo Estratégico'!F32</f>
        <v>0.15</v>
      </c>
      <c r="F74" s="327">
        <f>'Objetivo Estratégico'!G32</f>
        <v>0.2</v>
      </c>
      <c r="G74" s="327">
        <f>'Objetivo Estratégico'!H32</f>
        <v>0.2</v>
      </c>
      <c r="H74" s="64" t="s">
        <v>468</v>
      </c>
      <c r="I74" s="64" t="s">
        <v>469</v>
      </c>
      <c r="J74" s="64" t="s">
        <v>271</v>
      </c>
      <c r="K74" s="64" t="s">
        <v>470</v>
      </c>
      <c r="L74" s="126" t="s">
        <v>471</v>
      </c>
      <c r="M74" s="136">
        <v>46295</v>
      </c>
      <c r="N74" s="139"/>
      <c r="O74" s="132" t="s">
        <v>143</v>
      </c>
      <c r="P74" s="130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s="15" customFormat="1" ht="27.6" hidden="1" customHeight="1" x14ac:dyDescent="0.25">
      <c r="A75" s="323"/>
      <c r="B75" s="323"/>
      <c r="C75" s="323"/>
      <c r="D75" s="323"/>
      <c r="E75" s="323"/>
      <c r="F75" s="323"/>
      <c r="G75" s="323"/>
      <c r="H75" s="64" t="s">
        <v>472</v>
      </c>
      <c r="I75" s="64" t="s">
        <v>469</v>
      </c>
      <c r="J75" s="64" t="s">
        <v>271</v>
      </c>
      <c r="K75" s="64" t="s">
        <v>473</v>
      </c>
      <c r="L75" s="126" t="s">
        <v>474</v>
      </c>
      <c r="M75" s="136">
        <v>46325</v>
      </c>
      <c r="N75" s="139"/>
      <c r="O75" s="132" t="s">
        <v>143</v>
      </c>
      <c r="P75" s="130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s="15" customFormat="1" ht="27.6" hidden="1" customHeight="1" x14ac:dyDescent="0.25">
      <c r="A76" s="323"/>
      <c r="B76" s="323"/>
      <c r="C76" s="323"/>
      <c r="D76" s="323"/>
      <c r="E76" s="323"/>
      <c r="F76" s="323"/>
      <c r="G76" s="323"/>
      <c r="H76" s="64" t="s">
        <v>475</v>
      </c>
      <c r="I76" s="64" t="s">
        <v>469</v>
      </c>
      <c r="J76" s="64" t="s">
        <v>271</v>
      </c>
      <c r="K76" s="64" t="s">
        <v>476</v>
      </c>
      <c r="L76" s="126" t="s">
        <v>477</v>
      </c>
      <c r="M76" s="136">
        <v>46336</v>
      </c>
      <c r="N76" s="139"/>
      <c r="O76" s="132" t="s">
        <v>143</v>
      </c>
      <c r="P76" s="130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s="15" customFormat="1" ht="41.45" hidden="1" customHeight="1" x14ac:dyDescent="0.25">
      <c r="A77" s="323"/>
      <c r="B77" s="323"/>
      <c r="C77" s="323"/>
      <c r="D77" s="323"/>
      <c r="E77" s="323"/>
      <c r="F77" s="323"/>
      <c r="G77" s="323"/>
      <c r="H77" s="64" t="s">
        <v>478</v>
      </c>
      <c r="I77" s="64" t="s">
        <v>469</v>
      </c>
      <c r="J77" s="64" t="s">
        <v>277</v>
      </c>
      <c r="K77" s="64" t="s">
        <v>326</v>
      </c>
      <c r="L77" s="126" t="s">
        <v>479</v>
      </c>
      <c r="M77" s="136">
        <v>46356</v>
      </c>
      <c r="N77" s="139"/>
      <c r="O77" s="132" t="s">
        <v>143</v>
      </c>
      <c r="P77" s="130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s="15" customFormat="1" ht="27.6" hidden="1" customHeight="1" x14ac:dyDescent="0.25">
      <c r="A78" s="323"/>
      <c r="B78" s="323"/>
      <c r="C78" s="323"/>
      <c r="D78" s="323"/>
      <c r="E78" s="323"/>
      <c r="F78" s="323"/>
      <c r="G78" s="323"/>
      <c r="H78" s="64" t="s">
        <v>480</v>
      </c>
      <c r="I78" s="64" t="s">
        <v>469</v>
      </c>
      <c r="J78" s="64" t="s">
        <v>277</v>
      </c>
      <c r="K78" s="64" t="s">
        <v>481</v>
      </c>
      <c r="L78" s="126" t="s">
        <v>482</v>
      </c>
      <c r="M78" s="136">
        <v>46356</v>
      </c>
      <c r="N78" s="139"/>
      <c r="O78" s="132" t="s">
        <v>143</v>
      </c>
      <c r="P78" s="130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s="15" customFormat="1" ht="27.6" hidden="1" customHeight="1" x14ac:dyDescent="0.25">
      <c r="A79" s="323"/>
      <c r="B79" s="323"/>
      <c r="C79" s="323"/>
      <c r="D79" s="323"/>
      <c r="E79" s="323"/>
      <c r="F79" s="323"/>
      <c r="G79" s="323"/>
      <c r="H79" s="64" t="s">
        <v>483</v>
      </c>
      <c r="I79" s="64" t="s">
        <v>484</v>
      </c>
      <c r="J79" s="64" t="s">
        <v>271</v>
      </c>
      <c r="K79" s="64" t="s">
        <v>485</v>
      </c>
      <c r="L79" s="126" t="s">
        <v>486</v>
      </c>
      <c r="M79" s="190">
        <v>46204</v>
      </c>
      <c r="N79" s="139"/>
      <c r="O79" s="132" t="s">
        <v>143</v>
      </c>
      <c r="P79" s="130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s="15" customFormat="1" ht="27.6" hidden="1" customHeight="1" x14ac:dyDescent="0.25">
      <c r="A80" s="323"/>
      <c r="B80" s="323"/>
      <c r="C80" s="323"/>
      <c r="D80" s="323"/>
      <c r="E80" s="323"/>
      <c r="F80" s="323"/>
      <c r="G80" s="323"/>
      <c r="H80" s="64" t="s">
        <v>487</v>
      </c>
      <c r="I80" s="64" t="s">
        <v>235</v>
      </c>
      <c r="J80" s="64" t="s">
        <v>271</v>
      </c>
      <c r="K80" s="64" t="s">
        <v>488</v>
      </c>
      <c r="L80" s="126" t="s">
        <v>489</v>
      </c>
      <c r="M80" s="190">
        <v>46266</v>
      </c>
      <c r="N80" s="139"/>
      <c r="O80" s="132" t="s">
        <v>143</v>
      </c>
      <c r="P80" s="130" t="s">
        <v>490</v>
      </c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s="15" customFormat="1" ht="41.45" hidden="1" customHeight="1" x14ac:dyDescent="0.25">
      <c r="A81" s="323"/>
      <c r="B81" s="323"/>
      <c r="C81" s="323"/>
      <c r="D81" s="323"/>
      <c r="E81" s="323"/>
      <c r="F81" s="323"/>
      <c r="G81" s="323"/>
      <c r="H81" s="64" t="s">
        <v>491</v>
      </c>
      <c r="I81" s="64" t="s">
        <v>235</v>
      </c>
      <c r="J81" s="64" t="s">
        <v>271</v>
      </c>
      <c r="K81" s="64" t="s">
        <v>492</v>
      </c>
      <c r="L81" s="126" t="s">
        <v>439</v>
      </c>
      <c r="M81" s="190">
        <v>46296</v>
      </c>
      <c r="N81" s="139"/>
      <c r="O81" s="132" t="s">
        <v>143</v>
      </c>
      <c r="P81" s="130" t="s">
        <v>493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s="15" customFormat="1" ht="27.6" hidden="1" customHeight="1" x14ac:dyDescent="0.25">
      <c r="A82" s="323"/>
      <c r="B82" s="323"/>
      <c r="C82" s="323"/>
      <c r="D82" s="323"/>
      <c r="E82" s="323"/>
      <c r="F82" s="323"/>
      <c r="G82" s="323"/>
      <c r="H82" s="64" t="s">
        <v>494</v>
      </c>
      <c r="I82" s="64" t="s">
        <v>15</v>
      </c>
      <c r="J82" s="64" t="s">
        <v>271</v>
      </c>
      <c r="K82" s="64" t="s">
        <v>495</v>
      </c>
      <c r="L82" s="126" t="s">
        <v>413</v>
      </c>
      <c r="M82" s="190">
        <v>46296</v>
      </c>
      <c r="N82" s="139"/>
      <c r="O82" s="132" t="s">
        <v>142</v>
      </c>
      <c r="P82" s="130" t="s">
        <v>496</v>
      </c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s="15" customFormat="1" ht="27.6" hidden="1" customHeight="1" x14ac:dyDescent="0.25">
      <c r="A83" s="324"/>
      <c r="B83" s="324"/>
      <c r="C83" s="324"/>
      <c r="D83" s="324"/>
      <c r="E83" s="324"/>
      <c r="F83" s="324"/>
      <c r="G83" s="324"/>
      <c r="H83" s="64" t="s">
        <v>497</v>
      </c>
      <c r="I83" s="64" t="s">
        <v>469</v>
      </c>
      <c r="J83" s="64" t="s">
        <v>271</v>
      </c>
      <c r="K83" s="64" t="s">
        <v>343</v>
      </c>
      <c r="L83" s="126" t="s">
        <v>344</v>
      </c>
      <c r="M83" s="190">
        <v>46357</v>
      </c>
      <c r="N83" s="139"/>
      <c r="O83" s="132" t="s">
        <v>143</v>
      </c>
      <c r="P83" s="130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s="15" customFormat="1" ht="55.15" customHeight="1" x14ac:dyDescent="0.25">
      <c r="A84" s="331" t="str">
        <f>'Objetivo Estratégico'!B35</f>
        <v>L4. Gobernanza, gestión universitaria humanista, digital y sostenible</v>
      </c>
      <c r="B84" s="326" t="str">
        <f>'Objetivo Estratégico'!C42</f>
        <v>4.4.8 Implementación de acciones del Plan de transparencia y ética pública</v>
      </c>
      <c r="C84" s="326"/>
      <c r="D84" s="326"/>
      <c r="E84" s="326"/>
      <c r="F84" s="326"/>
      <c r="G84" s="326"/>
      <c r="H84" s="63" t="s">
        <v>498</v>
      </c>
      <c r="I84" s="63" t="s">
        <v>276</v>
      </c>
      <c r="J84" s="63" t="s">
        <v>271</v>
      </c>
      <c r="K84" s="63" t="s">
        <v>276</v>
      </c>
      <c r="L84" s="202" t="s">
        <v>499</v>
      </c>
      <c r="M84" s="203">
        <v>46356</v>
      </c>
      <c r="N84" s="139"/>
      <c r="O84" s="132" t="s">
        <v>143</v>
      </c>
      <c r="P84" s="130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s="15" customFormat="1" ht="41.45" hidden="1" customHeight="1" x14ac:dyDescent="0.25">
      <c r="A85" s="323"/>
      <c r="B85" s="323"/>
      <c r="C85" s="323"/>
      <c r="D85" s="323"/>
      <c r="E85" s="323"/>
      <c r="F85" s="323"/>
      <c r="G85" s="323"/>
      <c r="H85" s="63" t="s">
        <v>500</v>
      </c>
      <c r="I85" s="63" t="s">
        <v>346</v>
      </c>
      <c r="J85" s="63" t="s">
        <v>271</v>
      </c>
      <c r="K85" s="128" t="s">
        <v>367</v>
      </c>
      <c r="L85" s="206" t="s">
        <v>373</v>
      </c>
      <c r="M85" s="135">
        <v>46235</v>
      </c>
      <c r="N85" s="208"/>
      <c r="O85" s="132" t="s">
        <v>141</v>
      </c>
      <c r="P85" s="130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s="15" customFormat="1" ht="41.45" hidden="1" customHeight="1" x14ac:dyDescent="0.25">
      <c r="A86" s="323"/>
      <c r="B86" s="323"/>
      <c r="C86" s="323"/>
      <c r="D86" s="323"/>
      <c r="E86" s="323"/>
      <c r="F86" s="323"/>
      <c r="G86" s="323"/>
      <c r="H86" s="63" t="s">
        <v>501</v>
      </c>
      <c r="I86" s="63" t="s">
        <v>352</v>
      </c>
      <c r="J86" s="63" t="s">
        <v>271</v>
      </c>
      <c r="K86" s="128" t="s">
        <v>502</v>
      </c>
      <c r="L86" s="206" t="s">
        <v>404</v>
      </c>
      <c r="M86" s="135">
        <v>46327</v>
      </c>
      <c r="N86" s="208"/>
      <c r="O86" s="132" t="s">
        <v>142</v>
      </c>
      <c r="P86" s="130" t="s">
        <v>503</v>
      </c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s="15" customFormat="1" ht="27.6" hidden="1" customHeight="1" x14ac:dyDescent="0.25">
      <c r="A87" s="323"/>
      <c r="B87" s="323"/>
      <c r="C87" s="323"/>
      <c r="D87" s="323"/>
      <c r="E87" s="323"/>
      <c r="F87" s="323"/>
      <c r="G87" s="323"/>
      <c r="H87" s="63" t="s">
        <v>504</v>
      </c>
      <c r="I87" s="63" t="s">
        <v>505</v>
      </c>
      <c r="J87" s="63" t="s">
        <v>271</v>
      </c>
      <c r="K87" s="63" t="s">
        <v>290</v>
      </c>
      <c r="L87" s="204" t="s">
        <v>506</v>
      </c>
      <c r="M87" s="205">
        <v>46296</v>
      </c>
      <c r="N87" s="139"/>
      <c r="O87" s="132" t="s">
        <v>143</v>
      </c>
      <c r="P87" s="130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s="15" customFormat="1" ht="27.6" customHeight="1" x14ac:dyDescent="0.25">
      <c r="A88" s="324"/>
      <c r="B88" s="324"/>
      <c r="C88" s="324"/>
      <c r="D88" s="324"/>
      <c r="E88" s="324"/>
      <c r="F88" s="324"/>
      <c r="G88" s="324"/>
      <c r="H88" s="63" t="s">
        <v>507</v>
      </c>
      <c r="I88" s="63" t="s">
        <v>276</v>
      </c>
      <c r="J88" s="63" t="s">
        <v>271</v>
      </c>
      <c r="K88" s="63" t="s">
        <v>508</v>
      </c>
      <c r="L88" s="128" t="s">
        <v>509</v>
      </c>
      <c r="M88" s="191">
        <v>46357</v>
      </c>
      <c r="N88" s="139"/>
      <c r="O88" s="132" t="s">
        <v>143</v>
      </c>
      <c r="P88" s="130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1:27" s="15" customFormat="1" ht="41.45" hidden="1" customHeight="1" x14ac:dyDescent="0.25">
      <c r="A89" s="329" t="str">
        <f>'Objetivo Estratégico'!B35</f>
        <v>L4. Gobernanza, gestión universitaria humanista, digital y sostenible</v>
      </c>
      <c r="B89" s="327" t="str">
        <f>'Objetivo Estratégico'!C43</f>
        <v>4.4.9 Tramites de reconocimiento de calidad institucional</v>
      </c>
      <c r="C89" s="327">
        <f>'Objetivo Estratégico'!D34</f>
        <v>0.7</v>
      </c>
      <c r="D89" s="327">
        <f>'Objetivo Estratégico'!E34</f>
        <v>0.75</v>
      </c>
      <c r="E89" s="327">
        <f>'Objetivo Estratégico'!F34</f>
        <v>0.8</v>
      </c>
      <c r="F89" s="327">
        <f>'Objetivo Estratégico'!G34</f>
        <v>0.85</v>
      </c>
      <c r="G89" s="327">
        <f>'Objetivo Estratégico'!H34</f>
        <v>0.7</v>
      </c>
      <c r="H89" s="64" t="s">
        <v>510</v>
      </c>
      <c r="I89" s="64" t="s">
        <v>17</v>
      </c>
      <c r="J89" s="64" t="s">
        <v>271</v>
      </c>
      <c r="K89" s="64" t="s">
        <v>511</v>
      </c>
      <c r="L89" s="126" t="s">
        <v>348</v>
      </c>
      <c r="M89" s="190">
        <v>46310</v>
      </c>
      <c r="N89" s="213" t="s">
        <v>512</v>
      </c>
      <c r="O89" s="132" t="s">
        <v>142</v>
      </c>
      <c r="P89" s="130" t="s">
        <v>513</v>
      </c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s="15" customFormat="1" ht="41.45" hidden="1" customHeight="1" x14ac:dyDescent="0.25">
      <c r="A90" s="323"/>
      <c r="B90" s="323"/>
      <c r="C90" s="323"/>
      <c r="D90" s="323"/>
      <c r="E90" s="323"/>
      <c r="F90" s="323"/>
      <c r="G90" s="323"/>
      <c r="H90" s="64" t="s">
        <v>514</v>
      </c>
      <c r="I90" s="64" t="s">
        <v>17</v>
      </c>
      <c r="J90" s="64" t="s">
        <v>271</v>
      </c>
      <c r="K90" s="64" t="s">
        <v>515</v>
      </c>
      <c r="L90" s="126" t="s">
        <v>516</v>
      </c>
      <c r="M90" s="190">
        <v>46327</v>
      </c>
      <c r="N90" s="213" t="s">
        <v>517</v>
      </c>
      <c r="O90" s="132" t="s">
        <v>141</v>
      </c>
      <c r="P90" s="130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1:27" s="15" customFormat="1" ht="27.6" hidden="1" customHeight="1" x14ac:dyDescent="0.25">
      <c r="A91" s="323"/>
      <c r="B91" s="323"/>
      <c r="C91" s="323"/>
      <c r="D91" s="323"/>
      <c r="E91" s="323"/>
      <c r="F91" s="323"/>
      <c r="G91" s="323"/>
      <c r="H91" s="64" t="s">
        <v>518</v>
      </c>
      <c r="I91" s="64" t="s">
        <v>519</v>
      </c>
      <c r="J91" s="64" t="s">
        <v>277</v>
      </c>
      <c r="K91" s="64" t="s">
        <v>372</v>
      </c>
      <c r="L91" s="126" t="s">
        <v>520</v>
      </c>
      <c r="M91" s="190">
        <v>46327</v>
      </c>
      <c r="N91" s="139"/>
      <c r="O91" s="132" t="s">
        <v>143</v>
      </c>
      <c r="P91" s="130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s="15" customFormat="1" ht="27.6" hidden="1" customHeight="1" x14ac:dyDescent="0.25">
      <c r="A92" s="323"/>
      <c r="B92" s="323"/>
      <c r="C92" s="323"/>
      <c r="D92" s="323"/>
      <c r="E92" s="323"/>
      <c r="F92" s="323"/>
      <c r="G92" s="323"/>
      <c r="H92" s="64" t="s">
        <v>521</v>
      </c>
      <c r="I92" s="64" t="s">
        <v>17</v>
      </c>
      <c r="J92" s="64" t="s">
        <v>277</v>
      </c>
      <c r="K92" s="64" t="s">
        <v>522</v>
      </c>
      <c r="L92" s="126" t="s">
        <v>523</v>
      </c>
      <c r="M92" s="190">
        <v>46371</v>
      </c>
      <c r="N92" s="139"/>
      <c r="O92" s="132" t="s">
        <v>143</v>
      </c>
      <c r="P92" s="130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s="15" customFormat="1" ht="41.45" hidden="1" customHeight="1" x14ac:dyDescent="0.25">
      <c r="A93" s="323"/>
      <c r="B93" s="323"/>
      <c r="C93" s="323"/>
      <c r="D93" s="323"/>
      <c r="E93" s="323"/>
      <c r="F93" s="323"/>
      <c r="G93" s="323"/>
      <c r="H93" s="64" t="s">
        <v>524</v>
      </c>
      <c r="I93" s="64" t="s">
        <v>17</v>
      </c>
      <c r="J93" s="64" t="s">
        <v>271</v>
      </c>
      <c r="K93" s="64" t="s">
        <v>326</v>
      </c>
      <c r="L93" s="126" t="s">
        <v>525</v>
      </c>
      <c r="M93" s="190">
        <v>46371</v>
      </c>
      <c r="N93" s="139"/>
      <c r="O93" s="132" t="s">
        <v>143</v>
      </c>
      <c r="P93" s="130" t="s">
        <v>526</v>
      </c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1:27" s="15" customFormat="1" ht="27.6" hidden="1" customHeight="1" x14ac:dyDescent="0.25">
      <c r="A94" s="323"/>
      <c r="B94" s="323"/>
      <c r="C94" s="323"/>
      <c r="D94" s="323"/>
      <c r="E94" s="323"/>
      <c r="F94" s="323"/>
      <c r="G94" s="323"/>
      <c r="H94" s="64" t="s">
        <v>527</v>
      </c>
      <c r="I94" s="64" t="s">
        <v>17</v>
      </c>
      <c r="J94" s="64" t="s">
        <v>271</v>
      </c>
      <c r="K94" s="64" t="s">
        <v>528</v>
      </c>
      <c r="L94" s="126" t="s">
        <v>529</v>
      </c>
      <c r="M94" s="190">
        <v>46371</v>
      </c>
      <c r="N94" s="213"/>
      <c r="O94" s="132" t="s">
        <v>142</v>
      </c>
      <c r="P94" s="130" t="s">
        <v>530</v>
      </c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1:27" s="15" customFormat="1" ht="27.6" hidden="1" customHeight="1" x14ac:dyDescent="0.25">
      <c r="A95" s="323"/>
      <c r="B95" s="323"/>
      <c r="C95" s="323"/>
      <c r="D95" s="323"/>
      <c r="E95" s="323"/>
      <c r="F95" s="323"/>
      <c r="G95" s="323"/>
      <c r="H95" s="64" t="s">
        <v>531</v>
      </c>
      <c r="I95" s="64" t="s">
        <v>532</v>
      </c>
      <c r="J95" s="64" t="s">
        <v>271</v>
      </c>
      <c r="K95" s="64" t="s">
        <v>495</v>
      </c>
      <c r="L95" s="126" t="s">
        <v>377</v>
      </c>
      <c r="M95" s="190">
        <v>46327</v>
      </c>
      <c r="N95" s="139"/>
      <c r="O95" s="132" t="s">
        <v>143</v>
      </c>
      <c r="P95" s="130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s="15" customFormat="1" ht="27.6" hidden="1" customHeight="1" x14ac:dyDescent="0.25">
      <c r="A96" s="323"/>
      <c r="B96" s="323"/>
      <c r="C96" s="323"/>
      <c r="D96" s="323"/>
      <c r="E96" s="323"/>
      <c r="F96" s="323"/>
      <c r="G96" s="323"/>
      <c r="H96" s="64" t="s">
        <v>533</v>
      </c>
      <c r="I96" s="64" t="s">
        <v>17</v>
      </c>
      <c r="J96" s="64" t="s">
        <v>277</v>
      </c>
      <c r="K96" s="64" t="s">
        <v>534</v>
      </c>
      <c r="L96" s="126" t="s">
        <v>535</v>
      </c>
      <c r="M96" s="190">
        <v>46371</v>
      </c>
      <c r="N96" s="139"/>
      <c r="O96" s="132" t="s">
        <v>143</v>
      </c>
      <c r="P96" s="130" t="s">
        <v>536</v>
      </c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8" s="15" customFormat="1" ht="27.6" hidden="1" customHeight="1" x14ac:dyDescent="0.25">
      <c r="A97" s="324"/>
      <c r="B97" s="324"/>
      <c r="C97" s="324"/>
      <c r="D97" s="324"/>
      <c r="E97" s="324"/>
      <c r="F97" s="324"/>
      <c r="G97" s="324"/>
      <c r="H97" s="64" t="s">
        <v>537</v>
      </c>
      <c r="I97" s="64" t="s">
        <v>17</v>
      </c>
      <c r="J97" s="64" t="s">
        <v>271</v>
      </c>
      <c r="K97" s="64" t="s">
        <v>418</v>
      </c>
      <c r="L97" s="126" t="s">
        <v>419</v>
      </c>
      <c r="M97" s="190">
        <v>46356</v>
      </c>
      <c r="N97" s="139"/>
      <c r="O97" s="132" t="s">
        <v>143</v>
      </c>
      <c r="P97" s="130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60"/>
    </row>
    <row r="98" spans="1:28" s="15" customFormat="1" ht="14.4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</row>
    <row r="99" spans="1:28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4"/>
      <c r="K99" s="1"/>
      <c r="L99" s="1"/>
      <c r="M99" s="6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4"/>
      <c r="K100" s="1"/>
      <c r="L100" s="1"/>
      <c r="M100" s="6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4"/>
      <c r="K101" s="1"/>
      <c r="L101" s="1"/>
      <c r="M101" s="6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4"/>
      <c r="K102" s="1"/>
      <c r="L102" s="1"/>
      <c r="M102" s="6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4"/>
      <c r="K103" s="1"/>
      <c r="L103" s="1"/>
      <c r="M103" s="6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4"/>
      <c r="K104" s="1"/>
      <c r="L104" s="1"/>
      <c r="M104" s="6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4"/>
      <c r="K105" s="1"/>
      <c r="L105" s="1"/>
      <c r="M105" s="6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4"/>
      <c r="K106" s="1"/>
      <c r="L106" s="1"/>
      <c r="M106" s="6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9.149999999999999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43" t="s">
        <v>140</v>
      </c>
      <c r="K107" s="1"/>
      <c r="L107" s="1"/>
      <c r="M107" s="6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2.9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40" t="s">
        <v>141</v>
      </c>
      <c r="K108" s="1"/>
      <c r="L108" s="1"/>
      <c r="M108" s="6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3.4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41" t="s">
        <v>142</v>
      </c>
      <c r="K109" s="1"/>
      <c r="L109" s="1"/>
      <c r="M109" s="6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1.6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42" t="s">
        <v>143</v>
      </c>
      <c r="K110" s="1"/>
      <c r="L110" s="1"/>
      <c r="M110" s="6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4"/>
      <c r="K111" s="1"/>
      <c r="L111" s="1"/>
      <c r="M111" s="6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4"/>
      <c r="K112" s="1"/>
      <c r="L112" s="1"/>
      <c r="M112" s="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4"/>
      <c r="K113" s="1"/>
      <c r="L113" s="1"/>
      <c r="M113" s="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4"/>
      <c r="K114" s="1"/>
      <c r="L114" s="1"/>
      <c r="M114" s="6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4"/>
      <c r="K115" s="1"/>
      <c r="L115" s="1"/>
      <c r="M115" s="6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4"/>
      <c r="K116" s="1"/>
      <c r="L116" s="1"/>
      <c r="M116" s="6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4"/>
      <c r="K117" s="1"/>
      <c r="L117" s="1"/>
      <c r="M117" s="6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4"/>
      <c r="K118" s="1"/>
      <c r="L118" s="1"/>
      <c r="M118" s="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4"/>
      <c r="K119" s="1"/>
      <c r="L119" s="1"/>
      <c r="M119" s="6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4"/>
      <c r="K120" s="1"/>
      <c r="L120" s="1"/>
      <c r="M120" s="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4"/>
      <c r="K121" s="1"/>
      <c r="L121" s="1"/>
      <c r="M121" s="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4"/>
      <c r="K122" s="1"/>
      <c r="L122" s="1"/>
      <c r="M122" s="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4"/>
      <c r="K123" s="1"/>
      <c r="L123" s="1"/>
      <c r="M123" s="6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4"/>
      <c r="K124" s="1"/>
      <c r="L124" s="1"/>
      <c r="M124" s="6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4"/>
      <c r="K125" s="1"/>
      <c r="L125" s="1"/>
      <c r="M125" s="6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4"/>
      <c r="K126" s="1"/>
      <c r="L126" s="1"/>
      <c r="M126" s="6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4"/>
      <c r="K127" s="1"/>
      <c r="L127" s="1"/>
      <c r="M127" s="6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4"/>
      <c r="K128" s="1"/>
      <c r="L128" s="1"/>
      <c r="M128" s="6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4"/>
      <c r="K129" s="1"/>
      <c r="L129" s="1"/>
      <c r="M129" s="6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4"/>
      <c r="K130" s="1"/>
      <c r="L130" s="1"/>
      <c r="M130" s="6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4"/>
      <c r="K131" s="1"/>
      <c r="L131" s="1"/>
      <c r="M131" s="6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4"/>
      <c r="K132" s="1"/>
      <c r="L132" s="1"/>
      <c r="M132" s="6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4"/>
      <c r="K133" s="1"/>
      <c r="L133" s="1"/>
      <c r="M133" s="6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4"/>
      <c r="K134" s="1"/>
      <c r="L134" s="1"/>
      <c r="M134" s="6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4"/>
      <c r="K135" s="1"/>
      <c r="L135" s="1"/>
      <c r="M135" s="6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4"/>
      <c r="K136" s="1"/>
      <c r="L136" s="1"/>
      <c r="M136" s="6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4"/>
      <c r="K137" s="1"/>
      <c r="L137" s="1"/>
      <c r="M137" s="6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4"/>
      <c r="K138" s="1"/>
      <c r="L138" s="1"/>
      <c r="M138" s="6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4"/>
      <c r="K139" s="1"/>
      <c r="L139" s="1"/>
      <c r="M139" s="6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4"/>
      <c r="K140" s="1"/>
      <c r="L140" s="1"/>
      <c r="M140" s="6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4"/>
      <c r="K141" s="1"/>
      <c r="L141" s="1"/>
      <c r="M141" s="6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4"/>
      <c r="K142" s="1"/>
      <c r="L142" s="1"/>
      <c r="M142" s="6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4"/>
      <c r="K143" s="1"/>
      <c r="L143" s="1"/>
      <c r="M143" s="6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4"/>
      <c r="K144" s="1"/>
      <c r="L144" s="1"/>
      <c r="M144" s="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4"/>
      <c r="K145" s="1"/>
      <c r="L145" s="1"/>
      <c r="M145" s="6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4"/>
      <c r="K146" s="1"/>
      <c r="L146" s="1"/>
      <c r="M146" s="6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4"/>
      <c r="K147" s="1"/>
      <c r="L147" s="1"/>
      <c r="M147" s="6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4"/>
      <c r="K148" s="1"/>
      <c r="L148" s="1"/>
      <c r="M148" s="6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4"/>
      <c r="K149" s="1"/>
      <c r="L149" s="1"/>
      <c r="M149" s="6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4"/>
      <c r="K150" s="1"/>
      <c r="L150" s="1"/>
      <c r="M150" s="6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4"/>
      <c r="K151" s="1"/>
      <c r="L151" s="1"/>
      <c r="M151" s="6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4"/>
      <c r="K152" s="1"/>
      <c r="L152" s="1"/>
      <c r="M152" s="6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4"/>
      <c r="K153" s="1"/>
      <c r="L153" s="1"/>
      <c r="M153" s="6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4"/>
      <c r="K154" s="1"/>
      <c r="L154" s="1"/>
      <c r="M154" s="6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4"/>
      <c r="K155" s="1"/>
      <c r="L155" s="1"/>
      <c r="M155" s="6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4"/>
      <c r="K156" s="1"/>
      <c r="L156" s="1"/>
      <c r="M156" s="6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4"/>
      <c r="K157" s="1"/>
      <c r="L157" s="1"/>
      <c r="M157" s="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4"/>
      <c r="K158" s="1"/>
      <c r="L158" s="1"/>
      <c r="M158" s="6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4"/>
      <c r="K159" s="1"/>
      <c r="L159" s="1"/>
      <c r="M159" s="6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4"/>
      <c r="K160" s="1"/>
      <c r="L160" s="1"/>
      <c r="M160" s="6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4"/>
      <c r="K161" s="1"/>
      <c r="L161" s="1"/>
      <c r="M161" s="6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4"/>
      <c r="K162" s="1"/>
      <c r="L162" s="1"/>
      <c r="M162" s="6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4"/>
      <c r="K163" s="1"/>
      <c r="L163" s="1"/>
      <c r="M163" s="6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4"/>
      <c r="K164" s="1"/>
      <c r="L164" s="1"/>
      <c r="M164" s="6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4"/>
      <c r="K165" s="1"/>
      <c r="L165" s="1"/>
      <c r="M165" s="6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4"/>
      <c r="K166" s="1"/>
      <c r="L166" s="1"/>
      <c r="M166" s="6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4"/>
      <c r="K167" s="1"/>
      <c r="L167" s="1"/>
      <c r="M167" s="6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4"/>
      <c r="K168" s="1"/>
      <c r="L168" s="1"/>
      <c r="M168" s="6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4"/>
      <c r="K169" s="1"/>
      <c r="L169" s="1"/>
      <c r="M169" s="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4"/>
      <c r="K170" s="1"/>
      <c r="L170" s="1"/>
      <c r="M170" s="6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4"/>
      <c r="K171" s="1"/>
      <c r="L171" s="1"/>
      <c r="M171" s="6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1"/>
      <c r="L172" s="1"/>
      <c r="M172" s="6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4"/>
      <c r="K173" s="1"/>
      <c r="L173" s="1"/>
      <c r="M173" s="6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4"/>
      <c r="K174" s="1"/>
      <c r="L174" s="1"/>
      <c r="M174" s="6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4"/>
      <c r="K175" s="1"/>
      <c r="L175" s="1"/>
      <c r="M175" s="6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1"/>
      <c r="L176" s="1"/>
      <c r="M176" s="6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4"/>
      <c r="K177" s="1"/>
      <c r="L177" s="1"/>
      <c r="M177" s="6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4"/>
      <c r="K178" s="1"/>
      <c r="L178" s="1"/>
      <c r="M178" s="6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4"/>
      <c r="K179" s="1"/>
      <c r="L179" s="1"/>
      <c r="M179" s="6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1"/>
      <c r="L180" s="1"/>
      <c r="M180" s="6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4"/>
      <c r="K181" s="1"/>
      <c r="L181" s="1"/>
      <c r="M181" s="6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1"/>
      <c r="L182" s="1"/>
      <c r="M182" s="6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4"/>
      <c r="K183" s="1"/>
      <c r="L183" s="1"/>
      <c r="M183" s="6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4"/>
      <c r="K184" s="1"/>
      <c r="L184" s="1"/>
      <c r="M184" s="6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4"/>
      <c r="K185" s="1"/>
      <c r="L185" s="1"/>
      <c r="M185" s="6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4"/>
      <c r="K186" s="1"/>
      <c r="L186" s="1"/>
      <c r="M186" s="6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4"/>
      <c r="K187" s="1"/>
      <c r="L187" s="1"/>
      <c r="M187" s="6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4"/>
      <c r="K188" s="1"/>
      <c r="L188" s="1"/>
      <c r="M188" s="6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4"/>
      <c r="K189" s="1"/>
      <c r="L189" s="1"/>
      <c r="M189" s="6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4"/>
      <c r="K190" s="1"/>
      <c r="L190" s="1"/>
      <c r="M190" s="6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4"/>
      <c r="K191" s="1"/>
      <c r="L191" s="1"/>
      <c r="M191" s="6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4"/>
      <c r="K192" s="1"/>
      <c r="L192" s="1"/>
      <c r="M192" s="6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4"/>
      <c r="K193" s="1"/>
      <c r="L193" s="1"/>
      <c r="M193" s="6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4"/>
      <c r="K194" s="1"/>
      <c r="L194" s="1"/>
      <c r="M194" s="6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4"/>
      <c r="K195" s="1"/>
      <c r="L195" s="1"/>
      <c r="M195" s="6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4"/>
      <c r="K196" s="1"/>
      <c r="L196" s="1"/>
      <c r="M196" s="6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4"/>
      <c r="K197" s="1"/>
      <c r="L197" s="1"/>
      <c r="M197" s="6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4"/>
      <c r="K198" s="1"/>
      <c r="L198" s="1"/>
      <c r="M198" s="6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4"/>
      <c r="K199" s="1"/>
      <c r="L199" s="1"/>
      <c r="M199" s="6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4"/>
      <c r="K200" s="1"/>
      <c r="L200" s="1"/>
      <c r="M200" s="6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4"/>
      <c r="K201" s="1"/>
      <c r="L201" s="1"/>
      <c r="M201" s="6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4"/>
      <c r="K202" s="1"/>
      <c r="L202" s="1"/>
      <c r="M202" s="6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4"/>
      <c r="K203" s="1"/>
      <c r="L203" s="1"/>
      <c r="M203" s="6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4"/>
      <c r="K204" s="1"/>
      <c r="L204" s="1"/>
      <c r="M204" s="6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4"/>
      <c r="K205" s="1"/>
      <c r="L205" s="1"/>
      <c r="M205" s="6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4"/>
      <c r="K206" s="1"/>
      <c r="L206" s="1"/>
      <c r="M206" s="6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4"/>
      <c r="K207" s="1"/>
      <c r="L207" s="1"/>
      <c r="M207" s="6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4"/>
      <c r="K208" s="1"/>
      <c r="L208" s="1"/>
      <c r="M208" s="6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4"/>
      <c r="K209" s="1"/>
      <c r="L209" s="1"/>
      <c r="M209" s="6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4"/>
      <c r="K210" s="1"/>
      <c r="L210" s="1"/>
      <c r="M210" s="6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4"/>
      <c r="K211" s="1"/>
      <c r="L211" s="1"/>
      <c r="M211" s="6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4"/>
      <c r="K212" s="1"/>
      <c r="L212" s="1"/>
      <c r="M212" s="6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4"/>
      <c r="K213" s="1"/>
      <c r="L213" s="1"/>
      <c r="M213" s="6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4"/>
      <c r="K214" s="1"/>
      <c r="L214" s="1"/>
      <c r="M214" s="6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4"/>
      <c r="K215" s="1"/>
      <c r="L215" s="1"/>
      <c r="M215" s="6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4"/>
      <c r="K216" s="1"/>
      <c r="L216" s="1"/>
      <c r="M216" s="6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4"/>
      <c r="K217" s="1"/>
      <c r="L217" s="1"/>
      <c r="M217" s="6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4"/>
      <c r="K218" s="1"/>
      <c r="L218" s="1"/>
      <c r="M218" s="6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4"/>
      <c r="K219" s="1"/>
      <c r="L219" s="1"/>
      <c r="M219" s="6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4"/>
      <c r="K220" s="1"/>
      <c r="L220" s="1"/>
      <c r="M220" s="6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4"/>
      <c r="K221" s="1"/>
      <c r="L221" s="1"/>
      <c r="M221" s="6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4"/>
      <c r="K222" s="1"/>
      <c r="L222" s="1"/>
      <c r="M222" s="6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4"/>
      <c r="K223" s="1"/>
      <c r="L223" s="1"/>
      <c r="M223" s="6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4"/>
      <c r="K224" s="1"/>
      <c r="L224" s="1"/>
      <c r="M224" s="6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4"/>
      <c r="K225" s="1"/>
      <c r="L225" s="1"/>
      <c r="M225" s="6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4"/>
      <c r="K226" s="1"/>
      <c r="L226" s="1"/>
      <c r="M226" s="6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4"/>
      <c r="K227" s="1"/>
      <c r="L227" s="1"/>
      <c r="M227" s="6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4"/>
      <c r="K228" s="1"/>
      <c r="L228" s="1"/>
      <c r="M228" s="6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4"/>
      <c r="K229" s="1"/>
      <c r="L229" s="1"/>
      <c r="M229" s="6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4"/>
      <c r="K230" s="1"/>
      <c r="L230" s="1"/>
      <c r="M230" s="6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4"/>
      <c r="K231" s="1"/>
      <c r="L231" s="1"/>
      <c r="M231" s="6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4"/>
      <c r="K232" s="1"/>
      <c r="L232" s="1"/>
      <c r="M232" s="6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4"/>
      <c r="K233" s="1"/>
      <c r="L233" s="1"/>
      <c r="M233" s="6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4"/>
      <c r="K234" s="1"/>
      <c r="L234" s="1"/>
      <c r="M234" s="6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4"/>
      <c r="K235" s="1"/>
      <c r="L235" s="1"/>
      <c r="M235" s="6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4"/>
      <c r="K236" s="1"/>
      <c r="L236" s="1"/>
      <c r="M236" s="6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4"/>
      <c r="K237" s="1"/>
      <c r="L237" s="1"/>
      <c r="M237" s="6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4"/>
      <c r="K238" s="1"/>
      <c r="L238" s="1"/>
      <c r="M238" s="6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4"/>
      <c r="K239" s="1"/>
      <c r="L239" s="1"/>
      <c r="M239" s="6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4"/>
      <c r="K240" s="1"/>
      <c r="L240" s="1"/>
      <c r="M240" s="6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4"/>
      <c r="K241" s="1"/>
      <c r="L241" s="1"/>
      <c r="M241" s="6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4"/>
      <c r="K242" s="1"/>
      <c r="L242" s="1"/>
      <c r="M242" s="6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4"/>
      <c r="K243" s="1"/>
      <c r="L243" s="1"/>
      <c r="M243" s="6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4"/>
      <c r="K244" s="1"/>
      <c r="L244" s="1"/>
      <c r="M244" s="6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4"/>
      <c r="K245" s="1"/>
      <c r="L245" s="1"/>
      <c r="M245" s="6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4"/>
      <c r="K246" s="1"/>
      <c r="L246" s="1"/>
      <c r="M246" s="6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4"/>
      <c r="K247" s="1"/>
      <c r="L247" s="1"/>
      <c r="M247" s="6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4"/>
      <c r="K248" s="1"/>
      <c r="L248" s="1"/>
      <c r="M248" s="6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4"/>
      <c r="K249" s="1"/>
      <c r="L249" s="1"/>
      <c r="M249" s="6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4"/>
      <c r="K250" s="1"/>
      <c r="L250" s="1"/>
      <c r="M250" s="6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4"/>
      <c r="K251" s="1"/>
      <c r="L251" s="1"/>
      <c r="M251" s="6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4"/>
      <c r="K252" s="1"/>
      <c r="L252" s="1"/>
      <c r="M252" s="6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4"/>
      <c r="K253" s="1"/>
      <c r="L253" s="1"/>
      <c r="M253" s="6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4"/>
      <c r="K254" s="1"/>
      <c r="L254" s="1"/>
      <c r="M254" s="6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4"/>
      <c r="K255" s="1"/>
      <c r="L255" s="1"/>
      <c r="M255" s="6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4"/>
      <c r="K256" s="1"/>
      <c r="L256" s="1"/>
      <c r="M256" s="6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4"/>
      <c r="K257" s="1"/>
      <c r="L257" s="1"/>
      <c r="M257" s="6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4"/>
      <c r="K258" s="1"/>
      <c r="L258" s="1"/>
      <c r="M258" s="6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4"/>
      <c r="K259" s="1"/>
      <c r="L259" s="1"/>
      <c r="M259" s="6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4"/>
      <c r="K260" s="1"/>
      <c r="L260" s="1"/>
      <c r="M260" s="6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4"/>
      <c r="K261" s="1"/>
      <c r="L261" s="1"/>
      <c r="M261" s="6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4"/>
      <c r="K262" s="1"/>
      <c r="L262" s="1"/>
      <c r="M262" s="6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4"/>
      <c r="K263" s="1"/>
      <c r="L263" s="1"/>
      <c r="M263" s="6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4"/>
      <c r="K264" s="1"/>
      <c r="L264" s="1"/>
      <c r="M264" s="6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4"/>
      <c r="K265" s="1"/>
      <c r="L265" s="1"/>
      <c r="M265" s="6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4"/>
      <c r="K266" s="1"/>
      <c r="L266" s="1"/>
      <c r="M266" s="6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4"/>
      <c r="K267" s="1"/>
      <c r="L267" s="1"/>
      <c r="M267" s="6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4"/>
      <c r="K268" s="1"/>
      <c r="L268" s="1"/>
      <c r="M268" s="6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4"/>
      <c r="K269" s="1"/>
      <c r="L269" s="1"/>
      <c r="M269" s="6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4"/>
      <c r="K270" s="1"/>
      <c r="L270" s="1"/>
      <c r="M270" s="6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4"/>
      <c r="K271" s="1"/>
      <c r="L271" s="1"/>
      <c r="M271" s="6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4"/>
      <c r="K272" s="1"/>
      <c r="L272" s="1"/>
      <c r="M272" s="6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4"/>
      <c r="K273" s="1"/>
      <c r="L273" s="1"/>
      <c r="M273" s="6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4"/>
      <c r="K274" s="1"/>
      <c r="L274" s="1"/>
      <c r="M274" s="6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4"/>
      <c r="K275" s="1"/>
      <c r="L275" s="1"/>
      <c r="M275" s="6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4"/>
      <c r="K276" s="1"/>
      <c r="L276" s="1"/>
      <c r="M276" s="6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4"/>
      <c r="K277" s="1"/>
      <c r="L277" s="1"/>
      <c r="M277" s="6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4"/>
      <c r="K278" s="1"/>
      <c r="L278" s="1"/>
      <c r="M278" s="6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4"/>
      <c r="K279" s="1"/>
      <c r="L279" s="1"/>
      <c r="M279" s="6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4"/>
      <c r="K280" s="1"/>
      <c r="L280" s="1"/>
      <c r="M280" s="6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4"/>
      <c r="K281" s="1"/>
      <c r="L281" s="1"/>
      <c r="M281" s="6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4"/>
      <c r="K282" s="1"/>
      <c r="L282" s="1"/>
      <c r="M282" s="6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4"/>
      <c r="K283" s="1"/>
      <c r="L283" s="1"/>
      <c r="M283" s="6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4"/>
      <c r="K284" s="1"/>
      <c r="L284" s="1"/>
      <c r="M284" s="6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4"/>
      <c r="K285" s="1"/>
      <c r="L285" s="1"/>
      <c r="M285" s="6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4"/>
      <c r="K286" s="1"/>
      <c r="L286" s="1"/>
      <c r="M286" s="6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4"/>
      <c r="K287" s="1"/>
      <c r="L287" s="1"/>
      <c r="M287" s="6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4"/>
      <c r="K288" s="1"/>
      <c r="L288" s="1"/>
      <c r="M288" s="6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4"/>
      <c r="K289" s="1"/>
      <c r="L289" s="1"/>
      <c r="M289" s="6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4"/>
      <c r="K290" s="1"/>
      <c r="L290" s="1"/>
      <c r="M290" s="6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4"/>
      <c r="K291" s="1"/>
      <c r="L291" s="1"/>
      <c r="M291" s="6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4"/>
      <c r="K292" s="1"/>
      <c r="L292" s="1"/>
      <c r="M292" s="6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4"/>
      <c r="K293" s="1"/>
      <c r="L293" s="1"/>
      <c r="M293" s="6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4"/>
      <c r="K294" s="1"/>
      <c r="L294" s="1"/>
      <c r="M294" s="6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4"/>
      <c r="K295" s="1"/>
      <c r="L295" s="1"/>
      <c r="M295" s="6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4"/>
      <c r="K296" s="1"/>
      <c r="L296" s="1"/>
      <c r="M296" s="6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4"/>
      <c r="K297" s="1"/>
      <c r="L297" s="1"/>
      <c r="M297" s="6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4"/>
      <c r="K298" s="1"/>
      <c r="L298" s="1"/>
      <c r="M298" s="6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4"/>
      <c r="K299" s="1"/>
      <c r="L299" s="1"/>
      <c r="M299" s="6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4"/>
      <c r="K300" s="1"/>
      <c r="L300" s="1"/>
      <c r="M300" s="6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4"/>
      <c r="K301" s="1"/>
      <c r="L301" s="1"/>
      <c r="M301" s="6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4"/>
      <c r="K302" s="1"/>
      <c r="L302" s="1"/>
      <c r="M302" s="6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4"/>
      <c r="K303" s="1"/>
      <c r="L303" s="1"/>
      <c r="M303" s="6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4"/>
      <c r="K304" s="1"/>
      <c r="L304" s="1"/>
      <c r="M304" s="6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4"/>
      <c r="K305" s="1"/>
      <c r="L305" s="1"/>
      <c r="M305" s="6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4"/>
      <c r="K306" s="1"/>
      <c r="L306" s="1"/>
      <c r="M306" s="6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4"/>
      <c r="K307" s="1"/>
      <c r="L307" s="1"/>
      <c r="M307" s="6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4"/>
      <c r="K308" s="1"/>
      <c r="L308" s="1"/>
      <c r="M308" s="6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4"/>
      <c r="K309" s="1"/>
      <c r="L309" s="1"/>
      <c r="M309" s="6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4"/>
      <c r="K310" s="1"/>
      <c r="L310" s="1"/>
      <c r="M310" s="6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4"/>
      <c r="K311" s="1"/>
      <c r="L311" s="1"/>
      <c r="M311" s="6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4"/>
      <c r="K312" s="1"/>
      <c r="L312" s="1"/>
      <c r="M312" s="6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4"/>
      <c r="K313" s="1"/>
      <c r="L313" s="1"/>
      <c r="M313" s="6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4"/>
      <c r="K314" s="1"/>
      <c r="L314" s="1"/>
      <c r="M314" s="6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4"/>
      <c r="K315" s="1"/>
      <c r="L315" s="1"/>
      <c r="M315" s="6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4"/>
      <c r="K316" s="1"/>
      <c r="L316" s="1"/>
      <c r="M316" s="6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4"/>
      <c r="K317" s="1"/>
      <c r="L317" s="1"/>
      <c r="M317" s="6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4"/>
      <c r="K318" s="1"/>
      <c r="L318" s="1"/>
      <c r="M318" s="6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4"/>
      <c r="K319" s="1"/>
      <c r="L319" s="1"/>
      <c r="M319" s="6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4"/>
      <c r="K320" s="1"/>
      <c r="L320" s="1"/>
      <c r="M320" s="6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4"/>
      <c r="K321" s="1"/>
      <c r="L321" s="1"/>
      <c r="M321" s="6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4"/>
      <c r="K322" s="1"/>
      <c r="L322" s="1"/>
      <c r="M322" s="6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4"/>
      <c r="K323" s="1"/>
      <c r="L323" s="1"/>
      <c r="M323" s="6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4"/>
      <c r="K324" s="1"/>
      <c r="L324" s="1"/>
      <c r="M324" s="6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4"/>
      <c r="K325" s="1"/>
      <c r="L325" s="1"/>
      <c r="M325" s="6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4"/>
      <c r="K326" s="1"/>
      <c r="L326" s="1"/>
      <c r="M326" s="6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4"/>
      <c r="K327" s="1"/>
      <c r="L327" s="1"/>
      <c r="M327" s="6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4"/>
      <c r="K328" s="1"/>
      <c r="L328" s="1"/>
      <c r="M328" s="6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4"/>
      <c r="K329" s="1"/>
      <c r="L329" s="1"/>
      <c r="M329" s="6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4"/>
      <c r="K330" s="1"/>
      <c r="L330" s="1"/>
      <c r="M330" s="6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4"/>
      <c r="K331" s="1"/>
      <c r="L331" s="1"/>
      <c r="M331" s="6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4"/>
      <c r="K332" s="1"/>
      <c r="L332" s="1"/>
      <c r="M332" s="6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4"/>
      <c r="K333" s="1"/>
      <c r="L333" s="1"/>
      <c r="M333" s="6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4"/>
      <c r="K334" s="1"/>
      <c r="L334" s="1"/>
      <c r="M334" s="6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4"/>
      <c r="K335" s="1"/>
      <c r="L335" s="1"/>
      <c r="M335" s="6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4"/>
      <c r="K336" s="1"/>
      <c r="L336" s="1"/>
      <c r="M336" s="6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4"/>
      <c r="K337" s="1"/>
      <c r="L337" s="1"/>
      <c r="M337" s="6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4"/>
      <c r="K338" s="1"/>
      <c r="L338" s="1"/>
      <c r="M338" s="6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4"/>
      <c r="K339" s="1"/>
      <c r="L339" s="1"/>
      <c r="M339" s="6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4"/>
      <c r="K340" s="1"/>
      <c r="L340" s="1"/>
      <c r="M340" s="6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4"/>
      <c r="K341" s="1"/>
      <c r="L341" s="1"/>
      <c r="M341" s="6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4"/>
      <c r="K342" s="1"/>
      <c r="L342" s="1"/>
      <c r="M342" s="6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4"/>
      <c r="K343" s="1"/>
      <c r="L343" s="1"/>
      <c r="M343" s="6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4"/>
      <c r="K344" s="1"/>
      <c r="L344" s="1"/>
      <c r="M344" s="6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4"/>
      <c r="K345" s="1"/>
      <c r="L345" s="1"/>
      <c r="M345" s="6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4"/>
      <c r="K346" s="1"/>
      <c r="L346" s="1"/>
      <c r="M346" s="6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4"/>
      <c r="K347" s="1"/>
      <c r="L347" s="1"/>
      <c r="M347" s="6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4"/>
      <c r="K348" s="1"/>
      <c r="L348" s="1"/>
      <c r="M348" s="6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4"/>
      <c r="K349" s="1"/>
      <c r="L349" s="1"/>
      <c r="M349" s="6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4"/>
      <c r="K350" s="1"/>
      <c r="L350" s="1"/>
      <c r="M350" s="6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4"/>
      <c r="K351" s="1"/>
      <c r="L351" s="1"/>
      <c r="M351" s="6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4"/>
      <c r="K352" s="1"/>
      <c r="L352" s="1"/>
      <c r="M352" s="6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4"/>
      <c r="K353" s="1"/>
      <c r="L353" s="1"/>
      <c r="M353" s="6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4"/>
      <c r="K354" s="1"/>
      <c r="L354" s="1"/>
      <c r="M354" s="6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4"/>
      <c r="K355" s="1"/>
      <c r="L355" s="1"/>
      <c r="M355" s="6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4"/>
      <c r="K356" s="1"/>
      <c r="L356" s="1"/>
      <c r="M356" s="6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4"/>
      <c r="K357" s="1"/>
      <c r="L357" s="1"/>
      <c r="M357" s="6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4"/>
      <c r="K358" s="1"/>
      <c r="L358" s="1"/>
      <c r="M358" s="6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4"/>
      <c r="K359" s="1"/>
      <c r="L359" s="1"/>
      <c r="M359" s="6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4"/>
      <c r="K360" s="1"/>
      <c r="L360" s="1"/>
      <c r="M360" s="6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4"/>
      <c r="K361" s="1"/>
      <c r="L361" s="1"/>
      <c r="M361" s="6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4"/>
      <c r="K362" s="1"/>
      <c r="L362" s="1"/>
      <c r="M362" s="6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4"/>
      <c r="K363" s="1"/>
      <c r="L363" s="1"/>
      <c r="M363" s="6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4"/>
      <c r="K364" s="1"/>
      <c r="L364" s="1"/>
      <c r="M364" s="6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4"/>
      <c r="K365" s="1"/>
      <c r="L365" s="1"/>
      <c r="M365" s="6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4"/>
      <c r="K366" s="1"/>
      <c r="L366" s="1"/>
      <c r="M366" s="6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4"/>
      <c r="K367" s="1"/>
      <c r="L367" s="1"/>
      <c r="M367" s="6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4"/>
      <c r="K368" s="1"/>
      <c r="L368" s="1"/>
      <c r="M368" s="6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4"/>
      <c r="K369" s="1"/>
      <c r="L369" s="1"/>
      <c r="M369" s="6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4"/>
      <c r="K370" s="1"/>
      <c r="L370" s="1"/>
      <c r="M370" s="6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4"/>
      <c r="K371" s="1"/>
      <c r="L371" s="1"/>
      <c r="M371" s="6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4"/>
      <c r="K372" s="1"/>
      <c r="L372" s="1"/>
      <c r="M372" s="6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4"/>
      <c r="K373" s="1"/>
      <c r="L373" s="1"/>
      <c r="M373" s="6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4"/>
      <c r="K374" s="1"/>
      <c r="L374" s="1"/>
      <c r="M374" s="6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4"/>
      <c r="K375" s="1"/>
      <c r="L375" s="1"/>
      <c r="M375" s="6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4"/>
      <c r="K376" s="1"/>
      <c r="L376" s="1"/>
      <c r="M376" s="6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4"/>
      <c r="K377" s="1"/>
      <c r="L377" s="1"/>
      <c r="M377" s="6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4"/>
      <c r="K378" s="1"/>
      <c r="L378" s="1"/>
      <c r="M378" s="6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4"/>
      <c r="K379" s="1"/>
      <c r="L379" s="1"/>
      <c r="M379" s="6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4"/>
      <c r="K380" s="1"/>
      <c r="L380" s="1"/>
      <c r="M380" s="6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4"/>
      <c r="K381" s="1"/>
      <c r="L381" s="1"/>
      <c r="M381" s="6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4"/>
      <c r="K382" s="1"/>
      <c r="L382" s="1"/>
      <c r="M382" s="6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4"/>
      <c r="K383" s="1"/>
      <c r="L383" s="1"/>
      <c r="M383" s="6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4"/>
      <c r="K384" s="1"/>
      <c r="L384" s="1"/>
      <c r="M384" s="6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4"/>
      <c r="K385" s="1"/>
      <c r="L385" s="1"/>
      <c r="M385" s="6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4"/>
      <c r="K386" s="1"/>
      <c r="L386" s="1"/>
      <c r="M386" s="6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4"/>
      <c r="K387" s="1"/>
      <c r="L387" s="1"/>
      <c r="M387" s="6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4"/>
      <c r="K388" s="1"/>
      <c r="L388" s="1"/>
      <c r="M388" s="6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4"/>
      <c r="K389" s="1"/>
      <c r="L389" s="1"/>
      <c r="M389" s="6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4"/>
      <c r="K390" s="1"/>
      <c r="L390" s="1"/>
      <c r="M390" s="6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4"/>
      <c r="K391" s="1"/>
      <c r="L391" s="1"/>
      <c r="M391" s="6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4"/>
      <c r="K392" s="1"/>
      <c r="L392" s="1"/>
      <c r="M392" s="6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4"/>
      <c r="K393" s="1"/>
      <c r="L393" s="1"/>
      <c r="M393" s="6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4"/>
      <c r="K394" s="1"/>
      <c r="L394" s="1"/>
      <c r="M394" s="6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4"/>
      <c r="K395" s="1"/>
      <c r="L395" s="1"/>
      <c r="M395" s="6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4"/>
      <c r="K396" s="1"/>
      <c r="L396" s="1"/>
      <c r="M396" s="6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4"/>
      <c r="K397" s="1"/>
      <c r="L397" s="1"/>
      <c r="M397" s="6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4"/>
      <c r="K398" s="1"/>
      <c r="L398" s="1"/>
      <c r="M398" s="6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4"/>
      <c r="K399" s="1"/>
      <c r="L399" s="1"/>
      <c r="M399" s="6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4"/>
      <c r="K400" s="1"/>
      <c r="L400" s="1"/>
      <c r="M400" s="6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4"/>
      <c r="K401" s="1"/>
      <c r="L401" s="1"/>
      <c r="M401" s="6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4"/>
      <c r="K402" s="1"/>
      <c r="L402" s="1"/>
      <c r="M402" s="6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4"/>
      <c r="K403" s="1"/>
      <c r="L403" s="1"/>
      <c r="M403" s="6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4"/>
      <c r="K404" s="1"/>
      <c r="L404" s="1"/>
      <c r="M404" s="6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4"/>
      <c r="K405" s="1"/>
      <c r="L405" s="1"/>
      <c r="M405" s="6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4"/>
      <c r="K406" s="1"/>
      <c r="L406" s="1"/>
      <c r="M406" s="6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4"/>
      <c r="K407" s="1"/>
      <c r="L407" s="1"/>
      <c r="M407" s="6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4"/>
      <c r="K408" s="1"/>
      <c r="L408" s="1"/>
      <c r="M408" s="6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4"/>
      <c r="K409" s="1"/>
      <c r="L409" s="1"/>
      <c r="M409" s="6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4"/>
      <c r="K410" s="1"/>
      <c r="L410" s="1"/>
      <c r="M410" s="6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4"/>
      <c r="K411" s="1"/>
      <c r="L411" s="1"/>
      <c r="M411" s="6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4"/>
      <c r="K412" s="1"/>
      <c r="L412" s="1"/>
      <c r="M412" s="6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4"/>
      <c r="K413" s="1"/>
      <c r="L413" s="1"/>
      <c r="M413" s="6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4"/>
      <c r="K414" s="1"/>
      <c r="L414" s="1"/>
      <c r="M414" s="6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4"/>
      <c r="K415" s="1"/>
      <c r="L415" s="1"/>
      <c r="M415" s="6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4"/>
      <c r="K416" s="1"/>
      <c r="L416" s="1"/>
      <c r="M416" s="6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4"/>
      <c r="K417" s="1"/>
      <c r="L417" s="1"/>
      <c r="M417" s="6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4"/>
      <c r="K418" s="1"/>
      <c r="L418" s="1"/>
      <c r="M418" s="6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4"/>
      <c r="K419" s="1"/>
      <c r="L419" s="1"/>
      <c r="M419" s="6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4"/>
      <c r="K420" s="1"/>
      <c r="L420" s="1"/>
      <c r="M420" s="6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4"/>
      <c r="K421" s="1"/>
      <c r="L421" s="1"/>
      <c r="M421" s="6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4"/>
      <c r="K422" s="1"/>
      <c r="L422" s="1"/>
      <c r="M422" s="6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4"/>
      <c r="K423" s="1"/>
      <c r="L423" s="1"/>
      <c r="M423" s="6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4"/>
      <c r="K424" s="1"/>
      <c r="L424" s="1"/>
      <c r="M424" s="6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4"/>
      <c r="K425" s="1"/>
      <c r="L425" s="1"/>
      <c r="M425" s="6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4"/>
      <c r="K426" s="1"/>
      <c r="L426" s="1"/>
      <c r="M426" s="6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4"/>
      <c r="K427" s="1"/>
      <c r="L427" s="1"/>
      <c r="M427" s="6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4"/>
      <c r="K428" s="1"/>
      <c r="L428" s="1"/>
      <c r="M428" s="6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4"/>
      <c r="K429" s="1"/>
      <c r="L429" s="1"/>
      <c r="M429" s="6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4"/>
      <c r="K430" s="1"/>
      <c r="L430" s="1"/>
      <c r="M430" s="6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4"/>
      <c r="K431" s="1"/>
      <c r="L431" s="1"/>
      <c r="M431" s="6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4"/>
      <c r="K432" s="1"/>
      <c r="L432" s="1"/>
      <c r="M432" s="6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4"/>
      <c r="K433" s="1"/>
      <c r="L433" s="1"/>
      <c r="M433" s="6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4"/>
      <c r="K434" s="1"/>
      <c r="L434" s="1"/>
      <c r="M434" s="6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4"/>
      <c r="K435" s="1"/>
      <c r="L435" s="1"/>
      <c r="M435" s="6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4"/>
      <c r="K436" s="1"/>
      <c r="L436" s="1"/>
      <c r="M436" s="6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4"/>
      <c r="K437" s="1"/>
      <c r="L437" s="1"/>
      <c r="M437" s="6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4"/>
      <c r="K438" s="1"/>
      <c r="L438" s="1"/>
      <c r="M438" s="6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4"/>
      <c r="K439" s="1"/>
      <c r="L439" s="1"/>
      <c r="M439" s="6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4"/>
      <c r="K440" s="1"/>
      <c r="L440" s="1"/>
      <c r="M440" s="6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4"/>
      <c r="K441" s="1"/>
      <c r="L441" s="1"/>
      <c r="M441" s="6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4"/>
      <c r="K442" s="1"/>
      <c r="L442" s="1"/>
      <c r="M442" s="6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4"/>
      <c r="K443" s="1"/>
      <c r="L443" s="1"/>
      <c r="M443" s="6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4"/>
      <c r="K444" s="1"/>
      <c r="L444" s="1"/>
      <c r="M444" s="6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4"/>
      <c r="K445" s="1"/>
      <c r="L445" s="1"/>
      <c r="M445" s="6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4"/>
      <c r="K446" s="1"/>
      <c r="L446" s="1"/>
      <c r="M446" s="6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4"/>
      <c r="K447" s="1"/>
      <c r="L447" s="1"/>
      <c r="M447" s="6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4"/>
      <c r="K448" s="1"/>
      <c r="L448" s="1"/>
      <c r="M448" s="6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4"/>
      <c r="K449" s="1"/>
      <c r="L449" s="1"/>
      <c r="M449" s="6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4"/>
      <c r="K450" s="1"/>
      <c r="L450" s="1"/>
      <c r="M450" s="6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4"/>
      <c r="K451" s="1"/>
      <c r="L451" s="1"/>
      <c r="M451" s="6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4"/>
      <c r="K452" s="1"/>
      <c r="L452" s="1"/>
      <c r="M452" s="6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4"/>
      <c r="K453" s="1"/>
      <c r="L453" s="1"/>
      <c r="M453" s="6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4"/>
      <c r="K454" s="1"/>
      <c r="L454" s="1"/>
      <c r="M454" s="6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4"/>
      <c r="K455" s="1"/>
      <c r="L455" s="1"/>
      <c r="M455" s="6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4"/>
      <c r="K456" s="1"/>
      <c r="L456" s="1"/>
      <c r="M456" s="6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4"/>
      <c r="K457" s="1"/>
      <c r="L457" s="1"/>
      <c r="M457" s="6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4"/>
      <c r="K458" s="1"/>
      <c r="L458" s="1"/>
      <c r="M458" s="6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4"/>
      <c r="K459" s="1"/>
      <c r="L459" s="1"/>
      <c r="M459" s="6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4"/>
      <c r="K460" s="1"/>
      <c r="L460" s="1"/>
      <c r="M460" s="6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4"/>
      <c r="K461" s="1"/>
      <c r="L461" s="1"/>
      <c r="M461" s="6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4"/>
      <c r="K462" s="1"/>
      <c r="L462" s="1"/>
      <c r="M462" s="6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4"/>
      <c r="K463" s="1"/>
      <c r="L463" s="1"/>
      <c r="M463" s="6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4"/>
      <c r="K464" s="1"/>
      <c r="L464" s="1"/>
      <c r="M464" s="6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4"/>
      <c r="K465" s="1"/>
      <c r="L465" s="1"/>
      <c r="M465" s="6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4"/>
      <c r="K466" s="1"/>
      <c r="L466" s="1"/>
      <c r="M466" s="6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4"/>
      <c r="K467" s="1"/>
      <c r="L467" s="1"/>
      <c r="M467" s="6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4"/>
      <c r="K468" s="1"/>
      <c r="L468" s="1"/>
      <c r="M468" s="6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4"/>
      <c r="K469" s="1"/>
      <c r="L469" s="1"/>
      <c r="M469" s="6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4"/>
      <c r="K470" s="1"/>
      <c r="L470" s="1"/>
      <c r="M470" s="6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4"/>
      <c r="K471" s="1"/>
      <c r="L471" s="1"/>
      <c r="M471" s="6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4"/>
      <c r="K472" s="1"/>
      <c r="L472" s="1"/>
      <c r="M472" s="6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4"/>
      <c r="K473" s="1"/>
      <c r="L473" s="1"/>
      <c r="M473" s="6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4"/>
      <c r="K474" s="1"/>
      <c r="L474" s="1"/>
      <c r="M474" s="6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4"/>
      <c r="K475" s="1"/>
      <c r="L475" s="1"/>
      <c r="M475" s="6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4"/>
      <c r="K476" s="1"/>
      <c r="L476" s="1"/>
      <c r="M476" s="6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4"/>
      <c r="K477" s="1"/>
      <c r="L477" s="1"/>
      <c r="M477" s="6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4"/>
      <c r="K478" s="1"/>
      <c r="L478" s="1"/>
      <c r="M478" s="6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4"/>
      <c r="K479" s="1"/>
      <c r="L479" s="1"/>
      <c r="M479" s="6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4"/>
      <c r="K480" s="1"/>
      <c r="L480" s="1"/>
      <c r="M480" s="6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4"/>
      <c r="K481" s="1"/>
      <c r="L481" s="1"/>
      <c r="M481" s="6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4"/>
      <c r="K482" s="1"/>
      <c r="L482" s="1"/>
      <c r="M482" s="6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4"/>
      <c r="K483" s="1"/>
      <c r="L483" s="1"/>
      <c r="M483" s="6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4"/>
      <c r="K484" s="1"/>
      <c r="L484" s="1"/>
      <c r="M484" s="6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4"/>
      <c r="K485" s="1"/>
      <c r="L485" s="1"/>
      <c r="M485" s="6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4"/>
      <c r="K486" s="1"/>
      <c r="L486" s="1"/>
      <c r="M486" s="6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4"/>
      <c r="K487" s="1"/>
      <c r="L487" s="1"/>
      <c r="M487" s="6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4"/>
      <c r="K488" s="1"/>
      <c r="L488" s="1"/>
      <c r="M488" s="6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4"/>
      <c r="K489" s="1"/>
      <c r="L489" s="1"/>
      <c r="M489" s="6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4"/>
      <c r="K490" s="1"/>
      <c r="L490" s="1"/>
      <c r="M490" s="6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4"/>
      <c r="K491" s="1"/>
      <c r="L491" s="1"/>
      <c r="M491" s="6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4"/>
      <c r="K492" s="1"/>
      <c r="L492" s="1"/>
      <c r="M492" s="6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4"/>
      <c r="K493" s="1"/>
      <c r="L493" s="1"/>
      <c r="M493" s="6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4"/>
      <c r="K494" s="1"/>
      <c r="L494" s="1"/>
      <c r="M494" s="6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4"/>
      <c r="K495" s="1"/>
      <c r="L495" s="1"/>
      <c r="M495" s="6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4"/>
      <c r="K496" s="1"/>
      <c r="L496" s="1"/>
      <c r="M496" s="6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4"/>
      <c r="K497" s="1"/>
      <c r="L497" s="1"/>
      <c r="M497" s="6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4"/>
      <c r="K498" s="1"/>
      <c r="L498" s="1"/>
      <c r="M498" s="6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4"/>
      <c r="K499" s="1"/>
      <c r="L499" s="1"/>
      <c r="M499" s="6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4"/>
      <c r="K500" s="1"/>
      <c r="L500" s="1"/>
      <c r="M500" s="6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4"/>
      <c r="K501" s="1"/>
      <c r="L501" s="1"/>
      <c r="M501" s="6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4"/>
      <c r="K502" s="1"/>
      <c r="L502" s="1"/>
      <c r="M502" s="6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4"/>
      <c r="K503" s="1"/>
      <c r="L503" s="1"/>
      <c r="M503" s="6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4"/>
      <c r="K504" s="1"/>
      <c r="L504" s="1"/>
      <c r="M504" s="6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4"/>
      <c r="K505" s="1"/>
      <c r="L505" s="1"/>
      <c r="M505" s="6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4"/>
      <c r="K506" s="1"/>
      <c r="L506" s="1"/>
      <c r="M506" s="6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4"/>
      <c r="K507" s="1"/>
      <c r="L507" s="1"/>
      <c r="M507" s="6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4"/>
      <c r="K508" s="1"/>
      <c r="L508" s="1"/>
      <c r="M508" s="6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4"/>
      <c r="K509" s="1"/>
      <c r="L509" s="1"/>
      <c r="M509" s="6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4"/>
      <c r="K510" s="1"/>
      <c r="L510" s="1"/>
      <c r="M510" s="6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4"/>
      <c r="K511" s="1"/>
      <c r="L511" s="1"/>
      <c r="M511" s="6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4"/>
      <c r="K512" s="1"/>
      <c r="L512" s="1"/>
      <c r="M512" s="6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4"/>
      <c r="K513" s="1"/>
      <c r="L513" s="1"/>
      <c r="M513" s="6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4"/>
      <c r="K514" s="1"/>
      <c r="L514" s="1"/>
      <c r="M514" s="6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4"/>
      <c r="K515" s="1"/>
      <c r="L515" s="1"/>
      <c r="M515" s="6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4"/>
      <c r="K516" s="1"/>
      <c r="L516" s="1"/>
      <c r="M516" s="6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4"/>
      <c r="K517" s="1"/>
      <c r="L517" s="1"/>
      <c r="M517" s="6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4"/>
      <c r="K518" s="1"/>
      <c r="L518" s="1"/>
      <c r="M518" s="6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4"/>
      <c r="K519" s="1"/>
      <c r="L519" s="1"/>
      <c r="M519" s="6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4"/>
      <c r="K520" s="1"/>
      <c r="L520" s="1"/>
      <c r="M520" s="6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4"/>
      <c r="K521" s="1"/>
      <c r="L521" s="1"/>
      <c r="M521" s="6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4"/>
      <c r="K522" s="1"/>
      <c r="L522" s="1"/>
      <c r="M522" s="6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4"/>
      <c r="K523" s="1"/>
      <c r="L523" s="1"/>
      <c r="M523" s="6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4"/>
      <c r="K524" s="1"/>
      <c r="L524" s="1"/>
      <c r="M524" s="6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4"/>
      <c r="K525" s="1"/>
      <c r="L525" s="1"/>
      <c r="M525" s="6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4"/>
      <c r="K526" s="1"/>
      <c r="L526" s="1"/>
      <c r="M526" s="6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4"/>
      <c r="K527" s="1"/>
      <c r="L527" s="1"/>
      <c r="M527" s="6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4"/>
      <c r="K528" s="1"/>
      <c r="L528" s="1"/>
      <c r="M528" s="6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4"/>
      <c r="K529" s="1"/>
      <c r="L529" s="1"/>
      <c r="M529" s="6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4"/>
      <c r="K530" s="1"/>
      <c r="L530" s="1"/>
      <c r="M530" s="6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4"/>
      <c r="K531" s="1"/>
      <c r="L531" s="1"/>
      <c r="M531" s="6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4"/>
      <c r="K532" s="1"/>
      <c r="L532" s="1"/>
      <c r="M532" s="6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4"/>
      <c r="K533" s="1"/>
      <c r="L533" s="1"/>
      <c r="M533" s="6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4"/>
      <c r="K534" s="1"/>
      <c r="L534" s="1"/>
      <c r="M534" s="6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4"/>
      <c r="K535" s="1"/>
      <c r="L535" s="1"/>
      <c r="M535" s="6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4"/>
      <c r="K536" s="1"/>
      <c r="L536" s="1"/>
      <c r="M536" s="6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4"/>
      <c r="K537" s="1"/>
      <c r="L537" s="1"/>
      <c r="M537" s="6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4"/>
      <c r="K538" s="1"/>
      <c r="L538" s="1"/>
      <c r="M538" s="6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4"/>
      <c r="K539" s="1"/>
      <c r="L539" s="1"/>
      <c r="M539" s="6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4"/>
      <c r="K540" s="1"/>
      <c r="L540" s="1"/>
      <c r="M540" s="6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4"/>
      <c r="K541" s="1"/>
      <c r="L541" s="1"/>
      <c r="M541" s="6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4"/>
      <c r="K542" s="1"/>
      <c r="L542" s="1"/>
      <c r="M542" s="6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4"/>
      <c r="K543" s="1"/>
      <c r="L543" s="1"/>
      <c r="M543" s="6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4"/>
      <c r="K544" s="1"/>
      <c r="L544" s="1"/>
      <c r="M544" s="6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4"/>
      <c r="K545" s="1"/>
      <c r="L545" s="1"/>
      <c r="M545" s="6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4"/>
      <c r="K546" s="1"/>
      <c r="L546" s="1"/>
      <c r="M546" s="6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4"/>
      <c r="K547" s="1"/>
      <c r="L547" s="1"/>
      <c r="M547" s="6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4"/>
      <c r="K548" s="1"/>
      <c r="L548" s="1"/>
      <c r="M548" s="6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4"/>
      <c r="K549" s="1"/>
      <c r="L549" s="1"/>
      <c r="M549" s="6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4"/>
      <c r="K550" s="1"/>
      <c r="L550" s="1"/>
      <c r="M550" s="6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4"/>
      <c r="K551" s="1"/>
      <c r="L551" s="1"/>
      <c r="M551" s="6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4"/>
      <c r="K552" s="1"/>
      <c r="L552" s="1"/>
      <c r="M552" s="6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4"/>
      <c r="K553" s="1"/>
      <c r="L553" s="1"/>
      <c r="M553" s="6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4"/>
      <c r="K554" s="1"/>
      <c r="L554" s="1"/>
      <c r="M554" s="6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4"/>
      <c r="K555" s="1"/>
      <c r="L555" s="1"/>
      <c r="M555" s="6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4"/>
      <c r="K556" s="1"/>
      <c r="L556" s="1"/>
      <c r="M556" s="6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4"/>
      <c r="K557" s="1"/>
      <c r="L557" s="1"/>
      <c r="M557" s="6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4"/>
      <c r="K558" s="1"/>
      <c r="L558" s="1"/>
      <c r="M558" s="6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4"/>
      <c r="K559" s="1"/>
      <c r="L559" s="1"/>
      <c r="M559" s="6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4"/>
      <c r="K560" s="1"/>
      <c r="L560" s="1"/>
      <c r="M560" s="6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4"/>
      <c r="K561" s="1"/>
      <c r="L561" s="1"/>
      <c r="M561" s="6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4"/>
      <c r="K562" s="1"/>
      <c r="L562" s="1"/>
      <c r="M562" s="6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4"/>
      <c r="K563" s="1"/>
      <c r="L563" s="1"/>
      <c r="M563" s="6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4"/>
      <c r="K564" s="1"/>
      <c r="L564" s="1"/>
      <c r="M564" s="6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4"/>
      <c r="K565" s="1"/>
      <c r="L565" s="1"/>
      <c r="M565" s="6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4"/>
      <c r="K566" s="1"/>
      <c r="L566" s="1"/>
      <c r="M566" s="6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4"/>
      <c r="K567" s="1"/>
      <c r="L567" s="1"/>
      <c r="M567" s="6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4"/>
      <c r="K568" s="1"/>
      <c r="L568" s="1"/>
      <c r="M568" s="6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4"/>
      <c r="K569" s="1"/>
      <c r="L569" s="1"/>
      <c r="M569" s="6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4"/>
      <c r="K570" s="1"/>
      <c r="L570" s="1"/>
      <c r="M570" s="6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4"/>
      <c r="K571" s="1"/>
      <c r="L571" s="1"/>
      <c r="M571" s="6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4"/>
      <c r="K572" s="1"/>
      <c r="L572" s="1"/>
      <c r="M572" s="6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4"/>
      <c r="K573" s="1"/>
      <c r="L573" s="1"/>
      <c r="M573" s="6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4"/>
      <c r="K574" s="1"/>
      <c r="L574" s="1"/>
      <c r="M574" s="6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4"/>
      <c r="K575" s="1"/>
      <c r="L575" s="1"/>
      <c r="M575" s="6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4"/>
      <c r="K576" s="1"/>
      <c r="L576" s="1"/>
      <c r="M576" s="6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4"/>
      <c r="K577" s="1"/>
      <c r="L577" s="1"/>
      <c r="M577" s="6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4"/>
      <c r="K578" s="1"/>
      <c r="L578" s="1"/>
      <c r="M578" s="6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4"/>
      <c r="K579" s="1"/>
      <c r="L579" s="1"/>
      <c r="M579" s="6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4"/>
      <c r="K580" s="1"/>
      <c r="L580" s="1"/>
      <c r="M580" s="6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4"/>
      <c r="K581" s="1"/>
      <c r="L581" s="1"/>
      <c r="M581" s="6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4"/>
      <c r="K582" s="1"/>
      <c r="L582" s="1"/>
      <c r="M582" s="6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4"/>
      <c r="K583" s="1"/>
      <c r="L583" s="1"/>
      <c r="M583" s="6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4"/>
      <c r="K584" s="1"/>
      <c r="L584" s="1"/>
      <c r="M584" s="6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4"/>
      <c r="K585" s="1"/>
      <c r="L585" s="1"/>
      <c r="M585" s="6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4"/>
      <c r="K586" s="1"/>
      <c r="L586" s="1"/>
      <c r="M586" s="6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4"/>
      <c r="K587" s="1"/>
      <c r="L587" s="1"/>
      <c r="M587" s="6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4"/>
      <c r="K588" s="1"/>
      <c r="L588" s="1"/>
      <c r="M588" s="6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4"/>
      <c r="K589" s="1"/>
      <c r="L589" s="1"/>
      <c r="M589" s="6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4"/>
      <c r="K590" s="1"/>
      <c r="L590" s="1"/>
      <c r="M590" s="6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4"/>
      <c r="K591" s="1"/>
      <c r="L591" s="1"/>
      <c r="M591" s="6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4"/>
      <c r="K592" s="1"/>
      <c r="L592" s="1"/>
      <c r="M592" s="6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4"/>
      <c r="K593" s="1"/>
      <c r="L593" s="1"/>
      <c r="M593" s="6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4"/>
      <c r="K594" s="1"/>
      <c r="L594" s="1"/>
      <c r="M594" s="6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4"/>
      <c r="K595" s="1"/>
      <c r="L595" s="1"/>
      <c r="M595" s="6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4"/>
      <c r="K596" s="1"/>
      <c r="L596" s="1"/>
      <c r="M596" s="6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4"/>
      <c r="K597" s="1"/>
      <c r="L597" s="1"/>
      <c r="M597" s="6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4"/>
      <c r="K598" s="1"/>
      <c r="L598" s="1"/>
      <c r="M598" s="6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4"/>
      <c r="K599" s="1"/>
      <c r="L599" s="1"/>
      <c r="M599" s="6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4"/>
      <c r="K600" s="1"/>
      <c r="L600" s="1"/>
      <c r="M600" s="6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4"/>
      <c r="K601" s="1"/>
      <c r="L601" s="1"/>
      <c r="M601" s="6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4"/>
      <c r="K602" s="1"/>
      <c r="L602" s="1"/>
      <c r="M602" s="6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4"/>
      <c r="K603" s="1"/>
      <c r="L603" s="1"/>
      <c r="M603" s="6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4"/>
      <c r="K604" s="1"/>
      <c r="L604" s="1"/>
      <c r="M604" s="6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4"/>
      <c r="K605" s="1"/>
      <c r="L605" s="1"/>
      <c r="M605" s="6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4"/>
      <c r="K606" s="1"/>
      <c r="L606" s="1"/>
      <c r="M606" s="6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4"/>
      <c r="K607" s="1"/>
      <c r="L607" s="1"/>
      <c r="M607" s="6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4"/>
      <c r="K608" s="1"/>
      <c r="L608" s="1"/>
      <c r="M608" s="6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4"/>
      <c r="K609" s="1"/>
      <c r="L609" s="1"/>
      <c r="M609" s="6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4"/>
      <c r="K610" s="1"/>
      <c r="L610" s="1"/>
      <c r="M610" s="6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4"/>
      <c r="K611" s="1"/>
      <c r="L611" s="1"/>
      <c r="M611" s="6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4"/>
      <c r="K612" s="1"/>
      <c r="L612" s="1"/>
      <c r="M612" s="6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4"/>
      <c r="K613" s="1"/>
      <c r="L613" s="1"/>
      <c r="M613" s="6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4"/>
      <c r="K614" s="1"/>
      <c r="L614" s="1"/>
      <c r="M614" s="6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4"/>
      <c r="K615" s="1"/>
      <c r="L615" s="1"/>
      <c r="M615" s="6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4"/>
      <c r="K616" s="1"/>
      <c r="L616" s="1"/>
      <c r="M616" s="6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4"/>
      <c r="K617" s="1"/>
      <c r="L617" s="1"/>
      <c r="M617" s="6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4"/>
      <c r="K618" s="1"/>
      <c r="L618" s="1"/>
      <c r="M618" s="6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4"/>
      <c r="K619" s="1"/>
      <c r="L619" s="1"/>
      <c r="M619" s="6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4"/>
      <c r="K620" s="1"/>
      <c r="L620" s="1"/>
      <c r="M620" s="6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4"/>
      <c r="K621" s="1"/>
      <c r="L621" s="1"/>
      <c r="M621" s="6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4"/>
      <c r="K622" s="1"/>
      <c r="L622" s="1"/>
      <c r="M622" s="6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4"/>
      <c r="K623" s="1"/>
      <c r="L623" s="1"/>
      <c r="M623" s="6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4"/>
      <c r="K624" s="1"/>
      <c r="L624" s="1"/>
      <c r="M624" s="6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4"/>
      <c r="K625" s="1"/>
      <c r="L625" s="1"/>
      <c r="M625" s="6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4"/>
      <c r="K626" s="1"/>
      <c r="L626" s="1"/>
      <c r="M626" s="6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4"/>
      <c r="K627" s="1"/>
      <c r="L627" s="1"/>
      <c r="M627" s="6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4"/>
      <c r="K628" s="1"/>
      <c r="L628" s="1"/>
      <c r="M628" s="6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4"/>
      <c r="K629" s="1"/>
      <c r="L629" s="1"/>
      <c r="M629" s="6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4"/>
      <c r="K630" s="1"/>
      <c r="L630" s="1"/>
      <c r="M630" s="6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4"/>
      <c r="K631" s="1"/>
      <c r="L631" s="1"/>
      <c r="M631" s="6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4"/>
      <c r="K632" s="1"/>
      <c r="L632" s="1"/>
      <c r="M632" s="6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4"/>
      <c r="K633" s="1"/>
      <c r="L633" s="1"/>
      <c r="M633" s="6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4"/>
      <c r="K634" s="1"/>
      <c r="L634" s="1"/>
      <c r="M634" s="6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4"/>
      <c r="K635" s="1"/>
      <c r="L635" s="1"/>
      <c r="M635" s="6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4"/>
      <c r="K636" s="1"/>
      <c r="L636" s="1"/>
      <c r="M636" s="6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4"/>
      <c r="K637" s="1"/>
      <c r="L637" s="1"/>
      <c r="M637" s="6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4"/>
      <c r="K638" s="1"/>
      <c r="L638" s="1"/>
      <c r="M638" s="6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4"/>
      <c r="K639" s="1"/>
      <c r="L639" s="1"/>
      <c r="M639" s="6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4"/>
      <c r="K640" s="1"/>
      <c r="L640" s="1"/>
      <c r="M640" s="6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4"/>
      <c r="K641" s="1"/>
      <c r="L641" s="1"/>
      <c r="M641" s="6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4"/>
      <c r="K642" s="1"/>
      <c r="L642" s="1"/>
      <c r="M642" s="6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4"/>
      <c r="K643" s="1"/>
      <c r="L643" s="1"/>
      <c r="M643" s="6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4"/>
      <c r="K644" s="1"/>
      <c r="L644" s="1"/>
      <c r="M644" s="6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4"/>
      <c r="K645" s="1"/>
      <c r="L645" s="1"/>
      <c r="M645" s="6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4"/>
      <c r="K646" s="1"/>
      <c r="L646" s="1"/>
      <c r="M646" s="6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4"/>
      <c r="K647" s="1"/>
      <c r="L647" s="1"/>
      <c r="M647" s="6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4"/>
      <c r="K648" s="1"/>
      <c r="L648" s="1"/>
      <c r="M648" s="6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4"/>
      <c r="K649" s="1"/>
      <c r="L649" s="1"/>
      <c r="M649" s="6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4"/>
      <c r="K650" s="1"/>
      <c r="L650" s="1"/>
      <c r="M650" s="6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4"/>
      <c r="K651" s="1"/>
      <c r="L651" s="1"/>
      <c r="M651" s="6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4"/>
      <c r="K652" s="1"/>
      <c r="L652" s="1"/>
      <c r="M652" s="6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4"/>
      <c r="K653" s="1"/>
      <c r="L653" s="1"/>
      <c r="M653" s="6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4"/>
      <c r="K654" s="1"/>
      <c r="L654" s="1"/>
      <c r="M654" s="6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4"/>
      <c r="K655" s="1"/>
      <c r="L655" s="1"/>
      <c r="M655" s="6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4"/>
      <c r="K656" s="1"/>
      <c r="L656" s="1"/>
      <c r="M656" s="6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4"/>
      <c r="K657" s="1"/>
      <c r="L657" s="1"/>
      <c r="M657" s="6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4"/>
      <c r="K658" s="1"/>
      <c r="L658" s="1"/>
      <c r="M658" s="6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4"/>
      <c r="K659" s="1"/>
      <c r="L659" s="1"/>
      <c r="M659" s="6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4"/>
      <c r="K660" s="1"/>
      <c r="L660" s="1"/>
      <c r="M660" s="6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4"/>
      <c r="K661" s="1"/>
      <c r="L661" s="1"/>
      <c r="M661" s="6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4"/>
      <c r="K662" s="1"/>
      <c r="L662" s="1"/>
      <c r="M662" s="6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4"/>
      <c r="K663" s="1"/>
      <c r="L663" s="1"/>
      <c r="M663" s="6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4"/>
      <c r="K664" s="1"/>
      <c r="L664" s="1"/>
      <c r="M664" s="6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4"/>
      <c r="K665" s="1"/>
      <c r="L665" s="1"/>
      <c r="M665" s="6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4"/>
      <c r="K666" s="1"/>
      <c r="L666" s="1"/>
      <c r="M666" s="6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4"/>
      <c r="K667" s="1"/>
      <c r="L667" s="1"/>
      <c r="M667" s="6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4"/>
      <c r="K668" s="1"/>
      <c r="L668" s="1"/>
      <c r="M668" s="6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4"/>
      <c r="K669" s="1"/>
      <c r="L669" s="1"/>
      <c r="M669" s="6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4"/>
      <c r="K670" s="1"/>
      <c r="L670" s="1"/>
      <c r="M670" s="6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4"/>
      <c r="K671" s="1"/>
      <c r="L671" s="1"/>
      <c r="M671" s="6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4"/>
      <c r="K672" s="1"/>
      <c r="L672" s="1"/>
      <c r="M672" s="6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4"/>
      <c r="K673" s="1"/>
      <c r="L673" s="1"/>
      <c r="M673" s="6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4"/>
      <c r="K674" s="1"/>
      <c r="L674" s="1"/>
      <c r="M674" s="6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4"/>
      <c r="K675" s="1"/>
      <c r="L675" s="1"/>
      <c r="M675" s="6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4"/>
      <c r="K676" s="1"/>
      <c r="L676" s="1"/>
      <c r="M676" s="6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4"/>
      <c r="K677" s="1"/>
      <c r="L677" s="1"/>
      <c r="M677" s="6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4"/>
      <c r="K678" s="1"/>
      <c r="L678" s="1"/>
      <c r="M678" s="6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4"/>
      <c r="K679" s="1"/>
      <c r="L679" s="1"/>
      <c r="M679" s="6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4"/>
      <c r="K680" s="1"/>
      <c r="L680" s="1"/>
      <c r="M680" s="6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4"/>
      <c r="K681" s="1"/>
      <c r="L681" s="1"/>
      <c r="M681" s="6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4"/>
      <c r="K682" s="1"/>
      <c r="L682" s="1"/>
      <c r="M682" s="6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4"/>
      <c r="K683" s="1"/>
      <c r="L683" s="1"/>
      <c r="M683" s="6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4"/>
      <c r="K684" s="1"/>
      <c r="L684" s="1"/>
      <c r="M684" s="6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4"/>
      <c r="K685" s="1"/>
      <c r="L685" s="1"/>
      <c r="M685" s="6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4"/>
      <c r="K686" s="1"/>
      <c r="L686" s="1"/>
      <c r="M686" s="6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4"/>
      <c r="K687" s="1"/>
      <c r="L687" s="1"/>
      <c r="M687" s="6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4"/>
      <c r="K688" s="1"/>
      <c r="L688" s="1"/>
      <c r="M688" s="6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4"/>
      <c r="K689" s="1"/>
      <c r="L689" s="1"/>
      <c r="M689" s="6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4"/>
      <c r="K690" s="1"/>
      <c r="L690" s="1"/>
      <c r="M690" s="6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4"/>
      <c r="K691" s="1"/>
      <c r="L691" s="1"/>
      <c r="M691" s="6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4"/>
      <c r="K692" s="1"/>
      <c r="L692" s="1"/>
      <c r="M692" s="6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4"/>
      <c r="K693" s="1"/>
      <c r="L693" s="1"/>
      <c r="M693" s="6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4"/>
      <c r="K694" s="1"/>
      <c r="L694" s="1"/>
      <c r="M694" s="6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4"/>
      <c r="K695" s="1"/>
      <c r="L695" s="1"/>
      <c r="M695" s="6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4"/>
      <c r="K696" s="1"/>
      <c r="L696" s="1"/>
      <c r="M696" s="6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4"/>
      <c r="K697" s="1"/>
      <c r="L697" s="1"/>
      <c r="M697" s="6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4"/>
      <c r="K698" s="1"/>
      <c r="L698" s="1"/>
      <c r="M698" s="6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4"/>
      <c r="K699" s="1"/>
      <c r="L699" s="1"/>
      <c r="M699" s="6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4"/>
      <c r="K700" s="1"/>
      <c r="L700" s="1"/>
      <c r="M700" s="6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4"/>
      <c r="K701" s="1"/>
      <c r="L701" s="1"/>
      <c r="M701" s="6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4"/>
      <c r="K702" s="1"/>
      <c r="L702" s="1"/>
      <c r="M702" s="6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4"/>
      <c r="K703" s="1"/>
      <c r="L703" s="1"/>
      <c r="M703" s="6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4"/>
      <c r="K704" s="1"/>
      <c r="L704" s="1"/>
      <c r="M704" s="6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4"/>
      <c r="K705" s="1"/>
      <c r="L705" s="1"/>
      <c r="M705" s="6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4"/>
      <c r="K706" s="1"/>
      <c r="L706" s="1"/>
      <c r="M706" s="6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4"/>
      <c r="K707" s="1"/>
      <c r="L707" s="1"/>
      <c r="M707" s="6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4"/>
      <c r="K708" s="1"/>
      <c r="L708" s="1"/>
      <c r="M708" s="6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4"/>
      <c r="K709" s="1"/>
      <c r="L709" s="1"/>
      <c r="M709" s="6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4"/>
      <c r="K710" s="1"/>
      <c r="L710" s="1"/>
      <c r="M710" s="6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4"/>
      <c r="K711" s="1"/>
      <c r="L711" s="1"/>
      <c r="M711" s="6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4"/>
      <c r="K712" s="1"/>
      <c r="L712" s="1"/>
      <c r="M712" s="6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4"/>
      <c r="K713" s="1"/>
      <c r="L713" s="1"/>
      <c r="M713" s="6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4"/>
      <c r="K714" s="1"/>
      <c r="L714" s="1"/>
      <c r="M714" s="6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4"/>
      <c r="K715" s="1"/>
      <c r="L715" s="1"/>
      <c r="M715" s="6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4"/>
      <c r="K716" s="1"/>
      <c r="L716" s="1"/>
      <c r="M716" s="6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4"/>
      <c r="K717" s="1"/>
      <c r="L717" s="1"/>
      <c r="M717" s="6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4"/>
      <c r="K718" s="1"/>
      <c r="L718" s="1"/>
      <c r="M718" s="6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4"/>
      <c r="K719" s="1"/>
      <c r="L719" s="1"/>
      <c r="M719" s="6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4"/>
      <c r="K720" s="1"/>
      <c r="L720" s="1"/>
      <c r="M720" s="6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4"/>
      <c r="K721" s="1"/>
      <c r="L721" s="1"/>
      <c r="M721" s="6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4"/>
      <c r="K722" s="1"/>
      <c r="L722" s="1"/>
      <c r="M722" s="6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4"/>
      <c r="K723" s="1"/>
      <c r="L723" s="1"/>
      <c r="M723" s="6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4"/>
      <c r="K724" s="1"/>
      <c r="L724" s="1"/>
      <c r="M724" s="6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4"/>
      <c r="K725" s="1"/>
      <c r="L725" s="1"/>
      <c r="M725" s="6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4"/>
      <c r="K726" s="1"/>
      <c r="L726" s="1"/>
      <c r="M726" s="6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4"/>
      <c r="K727" s="1"/>
      <c r="L727" s="1"/>
      <c r="M727" s="6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4"/>
      <c r="K728" s="1"/>
      <c r="L728" s="1"/>
      <c r="M728" s="6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4"/>
      <c r="K729" s="1"/>
      <c r="L729" s="1"/>
      <c r="M729" s="6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4"/>
      <c r="K730" s="1"/>
      <c r="L730" s="1"/>
      <c r="M730" s="6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4"/>
      <c r="K731" s="1"/>
      <c r="L731" s="1"/>
      <c r="M731" s="6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4"/>
      <c r="K732" s="1"/>
      <c r="L732" s="1"/>
      <c r="M732" s="6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4"/>
      <c r="K733" s="1"/>
      <c r="L733" s="1"/>
      <c r="M733" s="6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4"/>
      <c r="K734" s="1"/>
      <c r="L734" s="1"/>
      <c r="M734" s="6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4"/>
      <c r="K735" s="1"/>
      <c r="L735" s="1"/>
      <c r="M735" s="6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4"/>
      <c r="K736" s="1"/>
      <c r="L736" s="1"/>
      <c r="M736" s="6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4"/>
      <c r="K737" s="1"/>
      <c r="L737" s="1"/>
      <c r="M737" s="6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4"/>
      <c r="K738" s="1"/>
      <c r="L738" s="1"/>
      <c r="M738" s="6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4"/>
      <c r="K739" s="1"/>
      <c r="L739" s="1"/>
      <c r="M739" s="6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4"/>
      <c r="K740" s="1"/>
      <c r="L740" s="1"/>
      <c r="M740" s="6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4"/>
      <c r="K741" s="1"/>
      <c r="L741" s="1"/>
      <c r="M741" s="6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4"/>
      <c r="K742" s="1"/>
      <c r="L742" s="1"/>
      <c r="M742" s="6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4"/>
      <c r="K743" s="1"/>
      <c r="L743" s="1"/>
      <c r="M743" s="6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4"/>
      <c r="K744" s="1"/>
      <c r="L744" s="1"/>
      <c r="M744" s="6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4"/>
      <c r="K745" s="1"/>
      <c r="L745" s="1"/>
      <c r="M745" s="6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4"/>
      <c r="K746" s="1"/>
      <c r="L746" s="1"/>
      <c r="M746" s="6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4"/>
      <c r="K747" s="1"/>
      <c r="L747" s="1"/>
      <c r="M747" s="6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4"/>
      <c r="K748" s="1"/>
      <c r="L748" s="1"/>
      <c r="M748" s="6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4"/>
      <c r="K749" s="1"/>
      <c r="L749" s="1"/>
      <c r="M749" s="6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4"/>
      <c r="K750" s="1"/>
      <c r="L750" s="1"/>
      <c r="M750" s="6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4"/>
      <c r="K751" s="1"/>
      <c r="L751" s="1"/>
      <c r="M751" s="6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4"/>
      <c r="K752" s="1"/>
      <c r="L752" s="1"/>
      <c r="M752" s="6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4"/>
      <c r="K753" s="1"/>
      <c r="L753" s="1"/>
      <c r="M753" s="6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4"/>
      <c r="K754" s="1"/>
      <c r="L754" s="1"/>
      <c r="M754" s="6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4"/>
      <c r="K755" s="1"/>
      <c r="L755" s="1"/>
      <c r="M755" s="6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4"/>
      <c r="K756" s="1"/>
      <c r="L756" s="1"/>
      <c r="M756" s="6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4"/>
      <c r="K757" s="1"/>
      <c r="L757" s="1"/>
      <c r="M757" s="6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4"/>
      <c r="K758" s="1"/>
      <c r="L758" s="1"/>
      <c r="M758" s="6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4"/>
      <c r="K759" s="1"/>
      <c r="L759" s="1"/>
      <c r="M759" s="6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4"/>
      <c r="K760" s="1"/>
      <c r="L760" s="1"/>
      <c r="M760" s="6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4"/>
      <c r="K761" s="1"/>
      <c r="L761" s="1"/>
      <c r="M761" s="6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4"/>
      <c r="K762" s="1"/>
      <c r="L762" s="1"/>
      <c r="M762" s="6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4"/>
      <c r="K763" s="1"/>
      <c r="L763" s="1"/>
      <c r="M763" s="6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4"/>
      <c r="K764" s="1"/>
      <c r="L764" s="1"/>
      <c r="M764" s="6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4"/>
      <c r="K765" s="1"/>
      <c r="L765" s="1"/>
      <c r="M765" s="6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4"/>
      <c r="K766" s="1"/>
      <c r="L766" s="1"/>
      <c r="M766" s="6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4"/>
      <c r="K767" s="1"/>
      <c r="L767" s="1"/>
      <c r="M767" s="6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4"/>
      <c r="K768" s="1"/>
      <c r="L768" s="1"/>
      <c r="M768" s="6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4"/>
      <c r="K769" s="1"/>
      <c r="L769" s="1"/>
      <c r="M769" s="6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4"/>
      <c r="K770" s="1"/>
      <c r="L770" s="1"/>
      <c r="M770" s="6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4"/>
      <c r="K771" s="1"/>
      <c r="L771" s="1"/>
      <c r="M771" s="6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4"/>
      <c r="K772" s="1"/>
      <c r="L772" s="1"/>
      <c r="M772" s="6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4"/>
      <c r="K773" s="1"/>
      <c r="L773" s="1"/>
      <c r="M773" s="6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4"/>
      <c r="K774" s="1"/>
      <c r="L774" s="1"/>
      <c r="M774" s="6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4"/>
      <c r="K775" s="1"/>
      <c r="L775" s="1"/>
      <c r="M775" s="6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4"/>
      <c r="K776" s="1"/>
      <c r="L776" s="1"/>
      <c r="M776" s="6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4"/>
      <c r="K777" s="1"/>
      <c r="L777" s="1"/>
      <c r="M777" s="6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4"/>
      <c r="K778" s="1"/>
      <c r="L778" s="1"/>
      <c r="M778" s="6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4"/>
      <c r="K779" s="1"/>
      <c r="L779" s="1"/>
      <c r="M779" s="6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4"/>
      <c r="K780" s="1"/>
      <c r="L780" s="1"/>
      <c r="M780" s="6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4"/>
      <c r="K781" s="1"/>
      <c r="L781" s="1"/>
      <c r="M781" s="6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4"/>
      <c r="K782" s="1"/>
      <c r="L782" s="1"/>
      <c r="M782" s="6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4"/>
      <c r="K783" s="1"/>
      <c r="L783" s="1"/>
      <c r="M783" s="6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4"/>
      <c r="K784" s="1"/>
      <c r="L784" s="1"/>
      <c r="M784" s="6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4"/>
      <c r="K785" s="1"/>
      <c r="L785" s="1"/>
      <c r="M785" s="6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4"/>
      <c r="K786" s="1"/>
      <c r="L786" s="1"/>
      <c r="M786" s="6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4"/>
      <c r="K787" s="1"/>
      <c r="L787" s="1"/>
      <c r="M787" s="6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4"/>
      <c r="K788" s="1"/>
      <c r="L788" s="1"/>
      <c r="M788" s="6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4"/>
      <c r="K789" s="1"/>
      <c r="L789" s="1"/>
      <c r="M789" s="6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4"/>
      <c r="K790" s="1"/>
      <c r="L790" s="1"/>
      <c r="M790" s="6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4"/>
      <c r="K791" s="1"/>
      <c r="L791" s="1"/>
      <c r="M791" s="6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4"/>
      <c r="K792" s="1"/>
      <c r="L792" s="1"/>
      <c r="M792" s="6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4"/>
      <c r="K793" s="1"/>
      <c r="L793" s="1"/>
      <c r="M793" s="6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4"/>
      <c r="K794" s="1"/>
      <c r="L794" s="1"/>
      <c r="M794" s="6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4"/>
      <c r="K795" s="1"/>
      <c r="L795" s="1"/>
      <c r="M795" s="6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4"/>
      <c r="K796" s="1"/>
      <c r="L796" s="1"/>
      <c r="M796" s="6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4"/>
      <c r="K797" s="1"/>
      <c r="L797" s="1"/>
      <c r="M797" s="6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4"/>
      <c r="K798" s="1"/>
      <c r="L798" s="1"/>
      <c r="M798" s="6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4"/>
      <c r="K799" s="1"/>
      <c r="L799" s="1"/>
      <c r="M799" s="6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4"/>
      <c r="K800" s="1"/>
      <c r="L800" s="1"/>
      <c r="M800" s="6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4"/>
      <c r="K801" s="1"/>
      <c r="L801" s="1"/>
      <c r="M801" s="6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4"/>
      <c r="K802" s="1"/>
      <c r="L802" s="1"/>
      <c r="M802" s="6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4"/>
      <c r="K803" s="1"/>
      <c r="L803" s="1"/>
      <c r="M803" s="6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4"/>
      <c r="K804" s="1"/>
      <c r="L804" s="1"/>
      <c r="M804" s="6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4"/>
      <c r="K805" s="1"/>
      <c r="L805" s="1"/>
      <c r="M805" s="6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4"/>
      <c r="K806" s="1"/>
      <c r="L806" s="1"/>
      <c r="M806" s="6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4"/>
      <c r="K807" s="1"/>
      <c r="L807" s="1"/>
      <c r="M807" s="6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4"/>
      <c r="K808" s="1"/>
      <c r="L808" s="1"/>
      <c r="M808" s="6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4"/>
      <c r="K809" s="1"/>
      <c r="L809" s="1"/>
      <c r="M809" s="6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4"/>
      <c r="K810" s="1"/>
      <c r="L810" s="1"/>
      <c r="M810" s="6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4"/>
      <c r="K811" s="1"/>
      <c r="L811" s="1"/>
      <c r="M811" s="6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4"/>
      <c r="K812" s="1"/>
      <c r="L812" s="1"/>
      <c r="M812" s="6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4"/>
      <c r="K813" s="1"/>
      <c r="L813" s="1"/>
      <c r="M813" s="6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4"/>
      <c r="K814" s="1"/>
      <c r="L814" s="1"/>
      <c r="M814" s="6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4"/>
      <c r="K815" s="1"/>
      <c r="L815" s="1"/>
      <c r="M815" s="6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4"/>
      <c r="K816" s="1"/>
      <c r="L816" s="1"/>
      <c r="M816" s="6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4"/>
      <c r="K817" s="1"/>
      <c r="L817" s="1"/>
      <c r="M817" s="6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4"/>
      <c r="K818" s="1"/>
      <c r="L818" s="1"/>
      <c r="M818" s="6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4"/>
      <c r="K819" s="1"/>
      <c r="L819" s="1"/>
      <c r="M819" s="6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4"/>
      <c r="K820" s="1"/>
      <c r="L820" s="1"/>
      <c r="M820" s="6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4"/>
      <c r="K821" s="1"/>
      <c r="L821" s="1"/>
      <c r="M821" s="6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4"/>
      <c r="K822" s="1"/>
      <c r="L822" s="1"/>
      <c r="M822" s="6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4"/>
      <c r="K823" s="1"/>
      <c r="L823" s="1"/>
      <c r="M823" s="6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4"/>
      <c r="K824" s="1"/>
      <c r="L824" s="1"/>
      <c r="M824" s="6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4"/>
      <c r="K825" s="1"/>
      <c r="L825" s="1"/>
      <c r="M825" s="6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4"/>
      <c r="K826" s="1"/>
      <c r="L826" s="1"/>
      <c r="M826" s="6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4"/>
      <c r="K827" s="1"/>
      <c r="L827" s="1"/>
      <c r="M827" s="6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4"/>
      <c r="K828" s="1"/>
      <c r="L828" s="1"/>
      <c r="M828" s="6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4"/>
      <c r="K829" s="1"/>
      <c r="L829" s="1"/>
      <c r="M829" s="6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4"/>
      <c r="K830" s="1"/>
      <c r="L830" s="1"/>
      <c r="M830" s="6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4"/>
      <c r="K831" s="1"/>
      <c r="L831" s="1"/>
      <c r="M831" s="6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4"/>
      <c r="K832" s="1"/>
      <c r="L832" s="1"/>
      <c r="M832" s="6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4"/>
      <c r="K833" s="1"/>
      <c r="L833" s="1"/>
      <c r="M833" s="6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4"/>
      <c r="K834" s="1"/>
      <c r="L834" s="1"/>
      <c r="M834" s="6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4"/>
      <c r="K835" s="1"/>
      <c r="L835" s="1"/>
      <c r="M835" s="6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4"/>
      <c r="K836" s="1"/>
      <c r="L836" s="1"/>
      <c r="M836" s="6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4"/>
      <c r="K837" s="1"/>
      <c r="L837" s="1"/>
      <c r="M837" s="6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4"/>
      <c r="K838" s="1"/>
      <c r="L838" s="1"/>
      <c r="M838" s="6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4"/>
      <c r="K839" s="1"/>
      <c r="L839" s="1"/>
      <c r="M839" s="6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4"/>
      <c r="K840" s="1"/>
      <c r="L840" s="1"/>
      <c r="M840" s="6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4"/>
      <c r="K841" s="1"/>
      <c r="L841" s="1"/>
      <c r="M841" s="6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4"/>
      <c r="K842" s="1"/>
      <c r="L842" s="1"/>
      <c r="M842" s="6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4"/>
      <c r="K843" s="1"/>
      <c r="L843" s="1"/>
      <c r="M843" s="6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4"/>
      <c r="K844" s="1"/>
      <c r="L844" s="1"/>
      <c r="M844" s="6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4"/>
      <c r="K845" s="1"/>
      <c r="L845" s="1"/>
      <c r="M845" s="6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4"/>
      <c r="K846" s="1"/>
      <c r="L846" s="1"/>
      <c r="M846" s="6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4"/>
      <c r="K847" s="1"/>
      <c r="L847" s="1"/>
      <c r="M847" s="6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4"/>
      <c r="K848" s="1"/>
      <c r="L848" s="1"/>
      <c r="M848" s="6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4"/>
      <c r="K849" s="1"/>
      <c r="L849" s="1"/>
      <c r="M849" s="6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4"/>
      <c r="K850" s="1"/>
      <c r="L850" s="1"/>
      <c r="M850" s="6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4"/>
      <c r="K851" s="1"/>
      <c r="L851" s="1"/>
      <c r="M851" s="6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4"/>
      <c r="K852" s="1"/>
      <c r="L852" s="1"/>
      <c r="M852" s="6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4"/>
      <c r="K853" s="1"/>
      <c r="L853" s="1"/>
      <c r="M853" s="6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4"/>
      <c r="K854" s="1"/>
      <c r="L854" s="1"/>
      <c r="M854" s="6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4"/>
      <c r="K855" s="1"/>
      <c r="L855" s="1"/>
      <c r="M855" s="6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4"/>
      <c r="K856" s="1"/>
      <c r="L856" s="1"/>
      <c r="M856" s="6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4"/>
      <c r="K857" s="1"/>
      <c r="L857" s="1"/>
      <c r="M857" s="6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4"/>
      <c r="K858" s="1"/>
      <c r="L858" s="1"/>
      <c r="M858" s="6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4"/>
      <c r="K859" s="1"/>
      <c r="L859" s="1"/>
      <c r="M859" s="6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4"/>
      <c r="K860" s="1"/>
      <c r="L860" s="1"/>
      <c r="M860" s="6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4"/>
      <c r="K861" s="1"/>
      <c r="L861" s="1"/>
      <c r="M861" s="6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4"/>
      <c r="K862" s="1"/>
      <c r="L862" s="1"/>
      <c r="M862" s="6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4"/>
      <c r="K863" s="1"/>
      <c r="L863" s="1"/>
      <c r="M863" s="6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4"/>
      <c r="K864" s="1"/>
      <c r="L864" s="1"/>
      <c r="M864" s="6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4"/>
      <c r="K865" s="1"/>
      <c r="L865" s="1"/>
      <c r="M865" s="6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4"/>
      <c r="K866" s="1"/>
      <c r="L866" s="1"/>
      <c r="M866" s="6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4"/>
      <c r="K867" s="1"/>
      <c r="L867" s="1"/>
      <c r="M867" s="6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4"/>
      <c r="K868" s="1"/>
      <c r="L868" s="1"/>
      <c r="M868" s="6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4"/>
      <c r="K869" s="1"/>
      <c r="L869" s="1"/>
      <c r="M869" s="6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4"/>
      <c r="K870" s="1"/>
      <c r="L870" s="1"/>
      <c r="M870" s="6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4"/>
      <c r="K871" s="1"/>
      <c r="L871" s="1"/>
      <c r="M871" s="6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4"/>
      <c r="K872" s="1"/>
      <c r="L872" s="1"/>
      <c r="M872" s="6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4"/>
      <c r="K873" s="1"/>
      <c r="L873" s="1"/>
      <c r="M873" s="6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4"/>
      <c r="K874" s="1"/>
      <c r="L874" s="1"/>
      <c r="M874" s="6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4"/>
      <c r="K875" s="1"/>
      <c r="L875" s="1"/>
      <c r="M875" s="6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4"/>
      <c r="K876" s="1"/>
      <c r="L876" s="1"/>
      <c r="M876" s="6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4"/>
      <c r="K877" s="1"/>
      <c r="L877" s="1"/>
      <c r="M877" s="6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4"/>
      <c r="K878" s="1"/>
      <c r="L878" s="1"/>
      <c r="M878" s="6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4"/>
      <c r="K879" s="1"/>
      <c r="L879" s="1"/>
      <c r="M879" s="6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4"/>
      <c r="K880" s="1"/>
      <c r="L880" s="1"/>
      <c r="M880" s="6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4"/>
      <c r="K881" s="1"/>
      <c r="L881" s="1"/>
      <c r="M881" s="6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4"/>
      <c r="K882" s="1"/>
      <c r="L882" s="1"/>
      <c r="M882" s="6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4"/>
      <c r="K883" s="1"/>
      <c r="L883" s="1"/>
      <c r="M883" s="6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4"/>
      <c r="K884" s="1"/>
      <c r="L884" s="1"/>
      <c r="M884" s="6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4"/>
      <c r="K885" s="1"/>
      <c r="L885" s="1"/>
      <c r="M885" s="6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4"/>
      <c r="K886" s="1"/>
      <c r="L886" s="1"/>
      <c r="M886" s="6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4"/>
      <c r="K887" s="1"/>
      <c r="L887" s="1"/>
      <c r="M887" s="6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4"/>
      <c r="K888" s="1"/>
      <c r="L888" s="1"/>
      <c r="M888" s="6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4"/>
      <c r="K889" s="1"/>
      <c r="L889" s="1"/>
      <c r="M889" s="6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4"/>
      <c r="K890" s="1"/>
      <c r="L890" s="1"/>
      <c r="M890" s="6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4"/>
      <c r="K891" s="1"/>
      <c r="L891" s="1"/>
      <c r="M891" s="6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4"/>
      <c r="K892" s="1"/>
      <c r="L892" s="1"/>
      <c r="M892" s="6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4"/>
      <c r="K893" s="1"/>
      <c r="L893" s="1"/>
      <c r="M893" s="6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4"/>
      <c r="K894" s="1"/>
      <c r="L894" s="1"/>
      <c r="M894" s="6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4"/>
      <c r="K895" s="1"/>
      <c r="L895" s="1"/>
      <c r="M895" s="6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4"/>
      <c r="K896" s="1"/>
      <c r="L896" s="1"/>
      <c r="M896" s="6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4"/>
      <c r="K897" s="1"/>
      <c r="L897" s="1"/>
      <c r="M897" s="6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4"/>
      <c r="K898" s="1"/>
      <c r="L898" s="1"/>
      <c r="M898" s="6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4"/>
      <c r="K899" s="1"/>
      <c r="L899" s="1"/>
      <c r="M899" s="6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4"/>
      <c r="K900" s="1"/>
      <c r="L900" s="1"/>
      <c r="M900" s="6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4"/>
      <c r="K901" s="1"/>
      <c r="L901" s="1"/>
      <c r="M901" s="6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4"/>
      <c r="K902" s="1"/>
      <c r="L902" s="1"/>
      <c r="M902" s="6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4"/>
      <c r="K903" s="1"/>
      <c r="L903" s="1"/>
      <c r="M903" s="6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4"/>
      <c r="K904" s="1"/>
      <c r="L904" s="1"/>
      <c r="M904" s="6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4"/>
      <c r="K905" s="1"/>
      <c r="L905" s="1"/>
      <c r="M905" s="6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4"/>
      <c r="K906" s="1"/>
      <c r="L906" s="1"/>
      <c r="M906" s="6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4"/>
      <c r="K907" s="1"/>
      <c r="L907" s="1"/>
      <c r="M907" s="6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4"/>
      <c r="K908" s="1"/>
      <c r="L908" s="1"/>
      <c r="M908" s="6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4"/>
      <c r="K909" s="1"/>
      <c r="L909" s="1"/>
      <c r="M909" s="6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4"/>
      <c r="K910" s="1"/>
      <c r="L910" s="1"/>
      <c r="M910" s="6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4"/>
      <c r="K911" s="1"/>
      <c r="L911" s="1"/>
      <c r="M911" s="6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4"/>
      <c r="K912" s="1"/>
      <c r="L912" s="1"/>
      <c r="M912" s="6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4"/>
      <c r="K913" s="1"/>
      <c r="L913" s="1"/>
      <c r="M913" s="6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4"/>
      <c r="K914" s="1"/>
      <c r="L914" s="1"/>
      <c r="M914" s="6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4"/>
      <c r="K915" s="1"/>
      <c r="L915" s="1"/>
      <c r="M915" s="6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4"/>
      <c r="K916" s="1"/>
      <c r="L916" s="1"/>
      <c r="M916" s="6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4"/>
      <c r="K917" s="1"/>
      <c r="L917" s="1"/>
      <c r="M917" s="6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4"/>
      <c r="K918" s="1"/>
      <c r="L918" s="1"/>
      <c r="M918" s="6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4"/>
      <c r="K919" s="1"/>
      <c r="L919" s="1"/>
      <c r="M919" s="6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4"/>
      <c r="K920" s="1"/>
      <c r="L920" s="1"/>
      <c r="M920" s="6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4"/>
      <c r="K921" s="1"/>
      <c r="L921" s="1"/>
      <c r="M921" s="6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4"/>
      <c r="K922" s="1"/>
      <c r="L922" s="1"/>
      <c r="M922" s="6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4"/>
      <c r="K923" s="1"/>
      <c r="L923" s="1"/>
      <c r="M923" s="6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4"/>
      <c r="K924" s="1"/>
      <c r="L924" s="1"/>
      <c r="M924" s="6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</sheetData>
  <autoFilter ref="A18:AB97" xr:uid="{00000000-0009-0000-0000-000004000000}">
    <filterColumn colId="8">
      <filters>
        <filter val="Oficina de Planeación"/>
        <filter val="Planeación"/>
        <filter val="Planeación/Direccion Administrativa"/>
        <filter val="TIC"/>
      </filters>
    </filterColumn>
  </autoFilter>
  <mergeCells count="75">
    <mergeCell ref="B20:B29"/>
    <mergeCell ref="G89:G97"/>
    <mergeCell ref="G84:G88"/>
    <mergeCell ref="D89:D97"/>
    <mergeCell ref="D84:D88"/>
    <mergeCell ref="B84:B88"/>
    <mergeCell ref="F89:F97"/>
    <mergeCell ref="E89:E97"/>
    <mergeCell ref="F74:F83"/>
    <mergeCell ref="A6:L6"/>
    <mergeCell ref="D74:D83"/>
    <mergeCell ref="C84:C88"/>
    <mergeCell ref="E84:E88"/>
    <mergeCell ref="C66:C73"/>
    <mergeCell ref="C39:C48"/>
    <mergeCell ref="A84:A88"/>
    <mergeCell ref="E74:E83"/>
    <mergeCell ref="F39:F48"/>
    <mergeCell ref="F84:F88"/>
    <mergeCell ref="F66:F73"/>
    <mergeCell ref="A7:L7"/>
    <mergeCell ref="A17:G17"/>
    <mergeCell ref="G20:G29"/>
    <mergeCell ref="D39:D48"/>
    <mergeCell ref="A39:A48"/>
    <mergeCell ref="A8:L8"/>
    <mergeCell ref="B1:B3"/>
    <mergeCell ref="C30:C38"/>
    <mergeCell ref="G74:G83"/>
    <mergeCell ref="D58:D65"/>
    <mergeCell ref="F58:F65"/>
    <mergeCell ref="G58:G65"/>
    <mergeCell ref="D30:D38"/>
    <mergeCell ref="B49:B57"/>
    <mergeCell ref="A11:M11"/>
    <mergeCell ref="E39:E48"/>
    <mergeCell ref="A66:A73"/>
    <mergeCell ref="F49:F57"/>
    <mergeCell ref="G39:G48"/>
    <mergeCell ref="G66:G73"/>
    <mergeCell ref="A20:A29"/>
    <mergeCell ref="A1:A3"/>
    <mergeCell ref="B30:B38"/>
    <mergeCell ref="B58:B65"/>
    <mergeCell ref="C1:M3"/>
    <mergeCell ref="E20:E29"/>
    <mergeCell ref="B39:B48"/>
    <mergeCell ref="C20:C29"/>
    <mergeCell ref="F20:F29"/>
    <mergeCell ref="A9:L9"/>
    <mergeCell ref="D49:D57"/>
    <mergeCell ref="A49:A57"/>
    <mergeCell ref="C49:C57"/>
    <mergeCell ref="B14:E14"/>
    <mergeCell ref="A30:A38"/>
    <mergeCell ref="A5:L5"/>
    <mergeCell ref="A74:A83"/>
    <mergeCell ref="A58:A65"/>
    <mergeCell ref="A89:A97"/>
    <mergeCell ref="B66:B73"/>
    <mergeCell ref="C74:C83"/>
    <mergeCell ref="C58:C65"/>
    <mergeCell ref="B89:B97"/>
    <mergeCell ref="B74:B83"/>
    <mergeCell ref="C89:C97"/>
    <mergeCell ref="H17:P17"/>
    <mergeCell ref="G49:G57"/>
    <mergeCell ref="G30:G38"/>
    <mergeCell ref="D66:D73"/>
    <mergeCell ref="F30:F38"/>
    <mergeCell ref="E30:E38"/>
    <mergeCell ref="E49:E57"/>
    <mergeCell ref="E58:E65"/>
    <mergeCell ref="E66:E73"/>
    <mergeCell ref="D20:D29"/>
  </mergeCells>
  <conditionalFormatting sqref="O20:O97">
    <cfRule type="cellIs" dxfId="2" priority="1" operator="equal">
      <formula>$J$110</formula>
    </cfRule>
    <cfRule type="cellIs" dxfId="1" priority="2" operator="equal">
      <formula>$J$109</formula>
    </cfRule>
    <cfRule type="cellIs" dxfId="0" priority="3" operator="equal">
      <formula>$J$108</formula>
    </cfRule>
  </conditionalFormatting>
  <dataValidations count="1">
    <dataValidation type="list" allowBlank="1" showInputMessage="1" showErrorMessage="1" sqref="O19:O97" xr:uid="{00000000-0002-0000-0400-000000000000}">
      <formula1>$J$108:$J$110</formula1>
    </dataValidation>
  </dataValidations>
  <hyperlinks>
    <hyperlink ref="N23" r:id="rId1" xr:uid="{00000000-0004-0000-0400-000002000000}"/>
    <hyperlink ref="N50" r:id="rId2" xr:uid="{318AD869-1E32-40A3-A1EF-49377F494F8A}"/>
    <hyperlink ref="N55" r:id="rId3" xr:uid="{3567A57D-9989-44C7-94B8-D3E25C8F0870}"/>
    <hyperlink ref="N58" r:id="rId4" xr:uid="{8DE4DF7C-4753-4226-A13C-74596BECE056}"/>
    <hyperlink ref="N59" r:id="rId5" xr:uid="{752CAC40-410C-4560-9C01-F9B26796A108}"/>
    <hyperlink ref="N52" r:id="rId6" xr:uid="{195BE277-A18B-4A52-9C57-59ADC70FBDAD}"/>
    <hyperlink ref="N53" r:id="rId7" xr:uid="{0B8A737C-0447-45FB-BF13-53C6C63BECE9}"/>
    <hyperlink ref="N63" r:id="rId8" xr:uid="{7D79EF90-AA5C-4770-8731-6211902EE14C}"/>
    <hyperlink ref="N48" r:id="rId9" display="https://iupbello-my.sharepoint.com/:f:/g/personal/planeacion_iubello_edu_co/IgBbpOIrRlKPS6lEdqAxj0jlAYXTSY7tE4uPYeFS3REFS4g?e=4c8Wb6" xr:uid="{9F807D71-962B-4988-A505-2056A10DC1E6}"/>
    <hyperlink ref="N22" r:id="rId10" display="https://iupbello-my.sharepoint.com/:b:/g/personal/planeacion_iubello_edu_co/IQAzMN1v4i3yRIH7ggWS6eHJASslKzKxc0k4kR2cziX5KGM?e=jgzoN4" xr:uid="{46B75282-AFF5-4CBE-8B61-49C56AEE29AC}"/>
    <hyperlink ref="N20" r:id="rId11" display="https://iupbello-my.sharepoint.com/:b:/g/personal/planeacion_iubello_edu_co/IQBNGYQiUwDzSYawYh2WBepGAS-1RbsIE78B6K3yevmwhI8?e=KvkDyW" xr:uid="{4A021591-DEE3-40D3-AC8A-A3A9D21096B2}"/>
    <hyperlink ref="N21" r:id="rId12" display="https://iupbello-my.sharepoint.com/:b:/g/personal/planeacion_iubello_edu_co/IQBNGYQiUwDzSYawYh2WBepGAS-1RbsIE78B6K3yevmwhI8?e=KvkDyW" xr:uid="{58BB6CC2-E2FC-46CF-BEFA-15B5F1A78FCF}"/>
    <hyperlink ref="N24" r:id="rId13" display="https://iupbello-my.sharepoint.com/:x:/g/personal/planeacion_iubello_edu_co/IQDomHa3QHa1SKElmsJpzfnqAYgpPGA6U3cHPifkfSVGYEE?e=g8mQAW" xr:uid="{DEF9641C-5A48-4231-8F3E-66A6651DC40E}"/>
    <hyperlink ref="N26" r:id="rId14" display="https://iupbello-my.sharepoint.com/:w:/g/personal/planeacion_iubello_edu_co/IQD8kpDGCt65SKjJfrCPn_bEAb1-d2q-PMbcE3R6qPj6zuw?e=BKW83I" xr:uid="{DDBCDE45-07EB-4FA6-89FC-E66566B6A3A2}"/>
    <hyperlink ref="N28" r:id="rId15" display="https://iupbello-my.sharepoint.com/:w:/g/personal/planeacion_iubello_edu_co/IQB6PqB7AK34SLeW1-goh3iZATAJgmfk3YNB7NdtyhXSWpI?e=vA1gia" xr:uid="{798C1E31-0E12-407E-AF12-D6BE82FBAF5D}"/>
    <hyperlink ref="N89" r:id="rId16" display="https://iupbello-my.sharepoint.com/:w:/g/personal/planeacion_iubello_edu_co/IQAzIW_0qnRXTaYKGnPhjNHyAekWixS1eFjnwCDExTzxSrU?e=lKjKcz" xr:uid="{1C8C0A38-9F36-495B-97B0-9FF1336C0199}"/>
    <hyperlink ref="N90" r:id="rId17" display="https://iupbello-my.sharepoint.com/:b:/g/personal/planeacion_iubello_edu_co/IQDmBPUcZ2UBSId4KPC8iSZcARayPD7_kamaI4f8Pf0iHkg?e=6dWXt9" xr:uid="{4B928222-6707-4BE9-A5D0-AD8B1C31C27A}"/>
  </hyperlinks>
  <pageMargins left="0.7" right="0.7" top="0.75" bottom="0.75" header="0" footer="0"/>
  <pageSetup orientation="portrait"/>
  <drawing r:id="rId18"/>
  <tableParts count="1">
    <tablePart r:id="rId19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3864"/>
    <pageSetUpPr fitToPage="1"/>
  </sheetPr>
  <dimension ref="A1:W81"/>
  <sheetViews>
    <sheetView showGridLines="0" topLeftCell="B1" workbookViewId="0">
      <selection activeCell="Q7" sqref="Q7"/>
    </sheetView>
  </sheetViews>
  <sheetFormatPr baseColWidth="10" defaultColWidth="8.75" defaultRowHeight="14.25" x14ac:dyDescent="0.2"/>
  <cols>
    <col min="1" max="1" width="2.5" customWidth="1"/>
    <col min="2" max="2" width="19" customWidth="1"/>
    <col min="3" max="6" width="13" customWidth="1"/>
    <col min="7" max="7" width="2.5" customWidth="1"/>
    <col min="8" max="8" width="19" customWidth="1"/>
    <col min="9" max="11" width="13" customWidth="1"/>
    <col min="12" max="13" width="13" hidden="1" customWidth="1"/>
    <col min="14" max="14" width="2.5" customWidth="1"/>
    <col min="15" max="15" width="3" customWidth="1"/>
    <col min="17" max="17" width="34" customWidth="1"/>
    <col min="18" max="20" width="10" customWidth="1"/>
    <col min="21" max="21" width="11" customWidth="1"/>
    <col min="22" max="23" width="12" customWidth="1"/>
  </cols>
  <sheetData>
    <row r="1" spans="1:14" ht="13.15" customHeight="1" x14ac:dyDescent="0.2">
      <c r="A1" s="341" t="s">
        <v>538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</row>
    <row r="2" spans="1:14" ht="16.899999999999999" customHeight="1" x14ac:dyDescent="0.2">
      <c r="A2" s="340"/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</row>
    <row r="3" spans="1:14" ht="13.15" customHeight="1" x14ac:dyDescent="0.2">
      <c r="A3" s="340"/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1:14" ht="19.149999999999999" customHeight="1" x14ac:dyDescent="0.2">
      <c r="A4" s="347" t="s">
        <v>539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</row>
    <row r="6" spans="1:14" ht="13.9" customHeight="1" x14ac:dyDescent="0.2">
      <c r="A6" s="159"/>
      <c r="B6" s="337" t="s">
        <v>540</v>
      </c>
      <c r="C6" s="338"/>
      <c r="D6" s="337" t="s">
        <v>541</v>
      </c>
      <c r="E6" s="338"/>
      <c r="F6" s="337" t="s">
        <v>542</v>
      </c>
      <c r="G6" s="338"/>
      <c r="H6" s="337" t="s">
        <v>543</v>
      </c>
      <c r="I6" s="338"/>
      <c r="J6" s="337" t="s">
        <v>544</v>
      </c>
      <c r="K6" s="338"/>
      <c r="L6" s="337" t="s">
        <v>545</v>
      </c>
      <c r="M6" s="338"/>
      <c r="N6" s="159"/>
    </row>
    <row r="7" spans="1:14" ht="30" customHeight="1" x14ac:dyDescent="0.2">
      <c r="A7" s="159"/>
      <c r="B7" s="349">
        <f>COUNTA('L4'!$O$20:$O$97)</f>
        <v>78</v>
      </c>
      <c r="C7" s="345"/>
      <c r="D7" s="344">
        <f>$V$30</f>
        <v>0.47564102564102567</v>
      </c>
      <c r="E7" s="345"/>
      <c r="F7" s="348">
        <f>COUNTIF('L4'!$O$20:$O$97,"MENOR*")</f>
        <v>44</v>
      </c>
      <c r="G7" s="345"/>
      <c r="H7" s="346">
        <f>COUNTIFS('L4'!$M$20:$M$97,"&gt;="&amp;DATE(2026,11,1))</f>
        <v>40</v>
      </c>
      <c r="I7" s="345"/>
      <c r="J7" s="354">
        <f>COUNTA('L4'!$O$20:$O$97)-COUNTA('L4'!$N$20:$N$97)</f>
        <v>53</v>
      </c>
      <c r="K7" s="345"/>
      <c r="L7" s="348">
        <f>COUNTIF($W$21:$W$29,"Crítico")</f>
        <v>5</v>
      </c>
      <c r="M7" s="345"/>
      <c r="N7" s="159"/>
    </row>
    <row r="8" spans="1:14" ht="13.15" customHeight="1" x14ac:dyDescent="0.2">
      <c r="A8" s="159"/>
      <c r="B8" s="342" t="s">
        <v>546</v>
      </c>
      <c r="C8" s="343"/>
      <c r="D8" s="342" t="s">
        <v>547</v>
      </c>
      <c r="E8" s="343"/>
      <c r="F8" s="342" t="s">
        <v>548</v>
      </c>
      <c r="G8" s="343"/>
      <c r="H8" s="342" t="s">
        <v>549</v>
      </c>
      <c r="I8" s="343"/>
      <c r="J8" s="342" t="s">
        <v>550</v>
      </c>
      <c r="K8" s="343"/>
      <c r="L8" s="342" t="s">
        <v>551</v>
      </c>
      <c r="M8" s="343"/>
      <c r="N8" s="159"/>
    </row>
    <row r="18" spans="17:23" x14ac:dyDescent="0.2">
      <c r="Q18" s="350" t="s">
        <v>552</v>
      </c>
      <c r="R18" s="340"/>
      <c r="S18" s="340"/>
      <c r="T18" s="340"/>
      <c r="U18" s="340"/>
      <c r="V18" s="340"/>
      <c r="W18" s="340"/>
    </row>
    <row r="19" spans="17:23" x14ac:dyDescent="0.2">
      <c r="Q19" s="356" t="s">
        <v>553</v>
      </c>
      <c r="R19" s="340"/>
      <c r="S19" s="340"/>
      <c r="T19" s="340"/>
      <c r="U19" s="340"/>
      <c r="V19" s="340"/>
      <c r="W19" s="340"/>
    </row>
    <row r="20" spans="17:23" ht="24" customHeight="1" x14ac:dyDescent="0.2">
      <c r="Q20" s="219" t="s">
        <v>3</v>
      </c>
      <c r="R20" s="220" t="s">
        <v>554</v>
      </c>
      <c r="S20" s="220" t="s">
        <v>555</v>
      </c>
      <c r="T20" s="220" t="s">
        <v>556</v>
      </c>
      <c r="U20" s="220" t="s">
        <v>557</v>
      </c>
      <c r="V20" s="220" t="s">
        <v>558</v>
      </c>
      <c r="W20" s="220" t="s">
        <v>559</v>
      </c>
    </row>
    <row r="21" spans="17:23" x14ac:dyDescent="0.2">
      <c r="Q21" s="221" t="s">
        <v>560</v>
      </c>
      <c r="R21" s="222">
        <f>COUNTIF('L4'!$O$20:$O$29,"AVANCE 80*")</f>
        <v>5</v>
      </c>
      <c r="S21" s="222">
        <f>COUNTIF('L4'!$O$20:$O$29,"AVANCE 50*")</f>
        <v>3</v>
      </c>
      <c r="T21" s="222">
        <f>COUNTIF('L4'!$O$20:$O$29,"MENOR*")</f>
        <v>2</v>
      </c>
      <c r="U21" s="222">
        <f t="shared" ref="U21:U29" si="0">SUM(R21:T21)</f>
        <v>10</v>
      </c>
      <c r="V21" s="223">
        <f t="shared" ref="V21:V30" si="1">IFERROR((R21*0.9+S21*0.65+T21*0.25)/U21,"")</f>
        <v>0.69500000000000006</v>
      </c>
      <c r="W21" s="222" t="str">
        <f t="shared" ref="W21:W29" si="2">IF(V21="","Sin dato",IF(V21&gt;=0.8,"En meta",IF(V21&gt;=0.6,"Atención",IF(V21&gt;=0.45,"Rezagado","Crítico"))))</f>
        <v>Atención</v>
      </c>
    </row>
    <row r="22" spans="17:23" x14ac:dyDescent="0.2">
      <c r="Q22" s="221" t="s">
        <v>561</v>
      </c>
      <c r="R22" s="222">
        <f>COUNTIF('L4'!$O$30:$O$38,"AVANCE 80*")</f>
        <v>1</v>
      </c>
      <c r="S22" s="222">
        <f>COUNTIF('L4'!$O$30:$O$38,"AVANCE 50*")</f>
        <v>2</v>
      </c>
      <c r="T22" s="222">
        <f>COUNTIF('L4'!$O$30:$O$38,"MENOR*")</f>
        <v>6</v>
      </c>
      <c r="U22" s="222">
        <f t="shared" si="0"/>
        <v>9</v>
      </c>
      <c r="V22" s="223">
        <f t="shared" si="1"/>
        <v>0.41111111111111115</v>
      </c>
      <c r="W22" s="222" t="str">
        <f t="shared" si="2"/>
        <v>Crítico</v>
      </c>
    </row>
    <row r="23" spans="17:23" x14ac:dyDescent="0.2">
      <c r="Q23" s="221" t="s">
        <v>562</v>
      </c>
      <c r="R23" s="222">
        <f>COUNTIF('L4'!$O$39:$O$48,"AVANCE 80*")</f>
        <v>6</v>
      </c>
      <c r="S23" s="222">
        <f>COUNTIF('L4'!$O$39:$O$48,"AVANCE 50*")</f>
        <v>1</v>
      </c>
      <c r="T23" s="222">
        <f>COUNTIF('L4'!$O$39:$O$48,"MENOR*")</f>
        <v>3</v>
      </c>
      <c r="U23" s="222">
        <f t="shared" si="0"/>
        <v>10</v>
      </c>
      <c r="V23" s="223">
        <f t="shared" si="1"/>
        <v>0.68</v>
      </c>
      <c r="W23" s="222" t="str">
        <f t="shared" si="2"/>
        <v>Atención</v>
      </c>
    </row>
    <row r="24" spans="17:23" x14ac:dyDescent="0.2">
      <c r="Q24" s="221" t="s">
        <v>563</v>
      </c>
      <c r="R24" s="222">
        <f>COUNTIF('L4'!$O$49:$O$57,"AVANCE 80*")</f>
        <v>2</v>
      </c>
      <c r="S24" s="222">
        <f>COUNTIF('L4'!$O$49:$O$57,"AVANCE 50*")</f>
        <v>4</v>
      </c>
      <c r="T24" s="222">
        <f>COUNTIF('L4'!$O$49:$O$57,"MENOR*")</f>
        <v>3</v>
      </c>
      <c r="U24" s="222">
        <f t="shared" si="0"/>
        <v>9</v>
      </c>
      <c r="V24" s="223">
        <f t="shared" si="1"/>
        <v>0.5722222222222223</v>
      </c>
      <c r="W24" s="222" t="str">
        <f t="shared" si="2"/>
        <v>Rezagado</v>
      </c>
    </row>
    <row r="25" spans="17:23" x14ac:dyDescent="0.2">
      <c r="Q25" s="221" t="s">
        <v>564</v>
      </c>
      <c r="R25" s="222">
        <f>COUNTIF('L4'!$O$58:$O$65,"AVANCE 80*")</f>
        <v>0</v>
      </c>
      <c r="S25" s="222">
        <f>COUNTIF('L4'!$O$58:$O$65,"AVANCE 50*")</f>
        <v>3</v>
      </c>
      <c r="T25" s="222">
        <f>COUNTIF('L4'!$O$58:$O$65,"MENOR*")</f>
        <v>5</v>
      </c>
      <c r="U25" s="222">
        <f t="shared" si="0"/>
        <v>8</v>
      </c>
      <c r="V25" s="223">
        <f t="shared" si="1"/>
        <v>0.4</v>
      </c>
      <c r="W25" s="222" t="str">
        <f t="shared" si="2"/>
        <v>Crítico</v>
      </c>
    </row>
    <row r="26" spans="17:23" x14ac:dyDescent="0.2">
      <c r="Q26" s="221" t="s">
        <v>565</v>
      </c>
      <c r="R26" s="222">
        <f>COUNTIF('L4'!$O$66:$O$73,"AVANCE 80*")</f>
        <v>0</v>
      </c>
      <c r="S26" s="222">
        <f>COUNTIF('L4'!$O$66:$O$73,"AVANCE 50*")</f>
        <v>1</v>
      </c>
      <c r="T26" s="222">
        <f>COUNTIF('L4'!$O$66:$O$73,"MENOR*")</f>
        <v>7</v>
      </c>
      <c r="U26" s="222">
        <f t="shared" si="0"/>
        <v>8</v>
      </c>
      <c r="V26" s="223">
        <f t="shared" si="1"/>
        <v>0.3</v>
      </c>
      <c r="W26" s="222" t="str">
        <f t="shared" si="2"/>
        <v>Crítico</v>
      </c>
    </row>
    <row r="27" spans="17:23" x14ac:dyDescent="0.2">
      <c r="Q27" s="221" t="s">
        <v>566</v>
      </c>
      <c r="R27" s="222">
        <f>COUNTIF('L4'!$O$74:$O$83,"AVANCE 80*")</f>
        <v>0</v>
      </c>
      <c r="S27" s="222">
        <f>COUNTIF('L4'!$O$74:$O$83,"AVANCE 50*")</f>
        <v>1</v>
      </c>
      <c r="T27" s="222">
        <f>COUNTIF('L4'!$O$74:$O$83,"MENOR*")</f>
        <v>9</v>
      </c>
      <c r="U27" s="222">
        <f t="shared" si="0"/>
        <v>10</v>
      </c>
      <c r="V27" s="223">
        <f t="shared" si="1"/>
        <v>0.28999999999999998</v>
      </c>
      <c r="W27" s="222" t="str">
        <f t="shared" si="2"/>
        <v>Crítico</v>
      </c>
    </row>
    <row r="28" spans="17:23" x14ac:dyDescent="0.2">
      <c r="Q28" s="221" t="s">
        <v>567</v>
      </c>
      <c r="R28" s="222">
        <f>COUNTIF('L4'!$O$84:$O$88,"AVANCE 80*")</f>
        <v>1</v>
      </c>
      <c r="S28" s="222">
        <f>COUNTIF('L4'!$O$84:$O$88,"AVANCE 50*")</f>
        <v>1</v>
      </c>
      <c r="T28" s="222">
        <f>COUNTIF('L4'!$O$84:$O$88,"MENOR*")</f>
        <v>3</v>
      </c>
      <c r="U28" s="222">
        <f t="shared" si="0"/>
        <v>5</v>
      </c>
      <c r="V28" s="223">
        <f t="shared" si="1"/>
        <v>0.45999999999999996</v>
      </c>
      <c r="W28" s="222" t="str">
        <f t="shared" si="2"/>
        <v>Rezagado</v>
      </c>
    </row>
    <row r="29" spans="17:23" x14ac:dyDescent="0.2">
      <c r="Q29" s="221" t="s">
        <v>568</v>
      </c>
      <c r="R29" s="222">
        <f>COUNTIF('L4'!$O$89:$O$97,"AVANCE 80*")</f>
        <v>1</v>
      </c>
      <c r="S29" s="222">
        <f>COUNTIF('L4'!$O$89:$O$97,"AVANCE 50*")</f>
        <v>2</v>
      </c>
      <c r="T29" s="222">
        <f>COUNTIF('L4'!$O$89:$O$97,"MENOR*")</f>
        <v>6</v>
      </c>
      <c r="U29" s="222">
        <f t="shared" si="0"/>
        <v>9</v>
      </c>
      <c r="V29" s="223">
        <f t="shared" si="1"/>
        <v>0.41111111111111115</v>
      </c>
      <c r="W29" s="222" t="str">
        <f t="shared" si="2"/>
        <v>Crítico</v>
      </c>
    </row>
    <row r="30" spans="17:23" x14ac:dyDescent="0.2">
      <c r="Q30" s="224" t="s">
        <v>569</v>
      </c>
      <c r="R30" s="225">
        <f>SUM(R21:R29)</f>
        <v>16</v>
      </c>
      <c r="S30" s="225">
        <f>SUM(S21:S29)</f>
        <v>18</v>
      </c>
      <c r="T30" s="225">
        <f>SUM(T21:T29)</f>
        <v>44</v>
      </c>
      <c r="U30" s="225">
        <f>SUM(U21:U29)</f>
        <v>78</v>
      </c>
      <c r="V30" s="226">
        <f t="shared" si="1"/>
        <v>0.47564102564102567</v>
      </c>
      <c r="W30" s="225" t="str">
        <f>IF(V30&gt;=0.8,"En meta",IF(V30&gt;=0.6,"Atención",IF(V30&gt;=0.45,"Rezagado","Crítico")))</f>
        <v>Rezagado</v>
      </c>
    </row>
    <row r="32" spans="17:23" x14ac:dyDescent="0.2">
      <c r="Q32" s="350" t="s">
        <v>570</v>
      </c>
      <c r="R32" s="340"/>
      <c r="S32" s="340"/>
      <c r="T32" s="340"/>
      <c r="U32" s="340"/>
      <c r="V32" s="340"/>
      <c r="W32" s="340"/>
    </row>
    <row r="33" spans="17:23" ht="24" customHeight="1" x14ac:dyDescent="0.2">
      <c r="Q33" s="219" t="s">
        <v>559</v>
      </c>
      <c r="R33" s="220" t="s">
        <v>557</v>
      </c>
      <c r="S33" s="159"/>
      <c r="T33" s="159"/>
      <c r="U33" s="159"/>
      <c r="V33" s="159"/>
      <c r="W33" s="159"/>
    </row>
    <row r="34" spans="17:23" x14ac:dyDescent="0.2">
      <c r="Q34" s="221" t="s">
        <v>571</v>
      </c>
      <c r="R34" s="222">
        <f>COUNTIF('L4'!$O$20:$O$97,"AVANCE 80*")</f>
        <v>16</v>
      </c>
      <c r="S34" s="159"/>
      <c r="T34" s="159"/>
      <c r="U34" s="159"/>
      <c r="V34" s="159"/>
      <c r="W34" s="159"/>
    </row>
    <row r="35" spans="17:23" x14ac:dyDescent="0.2">
      <c r="Q35" s="221" t="s">
        <v>572</v>
      </c>
      <c r="R35" s="222">
        <f>COUNTIF('L4'!$O$20:$O$97,"AVANCE 50*")</f>
        <v>18</v>
      </c>
      <c r="S35" s="159"/>
      <c r="T35" s="159"/>
      <c r="U35" s="159"/>
      <c r="V35" s="159"/>
      <c r="W35" s="159"/>
    </row>
    <row r="36" spans="17:23" x14ac:dyDescent="0.2">
      <c r="Q36" s="221" t="s">
        <v>573</v>
      </c>
      <c r="R36" s="222">
        <f>COUNTIF('L4'!$O$20:$O$97,"MENOR*")</f>
        <v>44</v>
      </c>
      <c r="S36" s="159"/>
      <c r="T36" s="159"/>
      <c r="U36" s="159"/>
      <c r="V36" s="159"/>
      <c r="W36" s="159"/>
    </row>
    <row r="38" spans="17:23" x14ac:dyDescent="0.2">
      <c r="Q38" s="350" t="s">
        <v>574</v>
      </c>
      <c r="R38" s="340"/>
      <c r="S38" s="340"/>
      <c r="T38" s="340"/>
      <c r="U38" s="340"/>
      <c r="V38" s="340"/>
      <c r="W38" s="340"/>
    </row>
    <row r="39" spans="17:23" ht="24" customHeight="1" x14ac:dyDescent="0.2">
      <c r="Q39" s="219" t="s">
        <v>575</v>
      </c>
      <c r="R39" s="220" t="s">
        <v>554</v>
      </c>
      <c r="S39" s="220" t="s">
        <v>555</v>
      </c>
      <c r="T39" s="220" t="s">
        <v>556</v>
      </c>
      <c r="U39" s="159"/>
      <c r="V39" s="159"/>
      <c r="W39" s="159"/>
    </row>
    <row r="40" spans="17:23" x14ac:dyDescent="0.2">
      <c r="Q40" s="221" t="s">
        <v>576</v>
      </c>
      <c r="R40" s="222">
        <f>COUNTIFS('L4'!$M$20:$M$97,"&gt;="&amp;DATE(2026,3,1),'L4'!$M$20:$M$97,"&lt;"&amp;DATE(2026,4,1),'L4'!$O$20:$O$97,"AVANCE 80*")</f>
        <v>1</v>
      </c>
      <c r="S40" s="222">
        <f>COUNTIFS('L4'!$M$20:$M$97,"&gt;="&amp;DATE(2026,3,1),'L4'!$M$20:$M$97,"&lt;"&amp;DATE(2026,4,1),'L4'!$O$20:$O$97,"AVANCE 50*")</f>
        <v>0</v>
      </c>
      <c r="T40" s="222">
        <f>COUNTIFS('L4'!$M$20:$M$97,"&gt;="&amp;DATE(2026,3,1),'L4'!$M$20:$M$97,"&lt;"&amp;DATE(2026,4,1),'L4'!$O$20:$O$97,"MENOR*")</f>
        <v>0</v>
      </c>
      <c r="U40" s="159"/>
      <c r="V40" s="159"/>
      <c r="W40" s="159"/>
    </row>
    <row r="41" spans="17:23" x14ac:dyDescent="0.2">
      <c r="Q41" s="221" t="s">
        <v>577</v>
      </c>
      <c r="R41" s="222">
        <f>COUNTIFS('L4'!$M$20:$M$97,"&gt;="&amp;DATE(2026,4,1),'L4'!$M$20:$M$97,"&lt;"&amp;DATE(2026,5,1),'L4'!$O$20:$O$97,"AVANCE 80*")</f>
        <v>0</v>
      </c>
      <c r="S41" s="222">
        <f>COUNTIFS('L4'!$M$20:$M$97,"&gt;="&amp;DATE(2026,4,1),'L4'!$M$20:$M$97,"&lt;"&amp;DATE(2026,5,1),'L4'!$O$20:$O$97,"AVANCE 50*")</f>
        <v>0</v>
      </c>
      <c r="T41" s="222">
        <f>COUNTIFS('L4'!$M$20:$M$97,"&gt;="&amp;DATE(2026,4,1),'L4'!$M$20:$M$97,"&lt;"&amp;DATE(2026,5,1),'L4'!$O$20:$O$97,"MENOR*")</f>
        <v>0</v>
      </c>
      <c r="U41" s="159"/>
      <c r="V41" s="159"/>
      <c r="W41" s="159"/>
    </row>
    <row r="42" spans="17:23" x14ac:dyDescent="0.2">
      <c r="Q42" s="221" t="s">
        <v>578</v>
      </c>
      <c r="R42" s="222">
        <f>COUNTIFS('L4'!$M$20:$M$97,"&gt;="&amp;DATE(2026,5,1),'L4'!$M$20:$M$97,"&lt;"&amp;DATE(2026,6,1),'L4'!$O$20:$O$97,"AVANCE 80*")</f>
        <v>1</v>
      </c>
      <c r="S42" s="222">
        <f>COUNTIFS('L4'!$M$20:$M$97,"&gt;="&amp;DATE(2026,5,1),'L4'!$M$20:$M$97,"&lt;"&amp;DATE(2026,6,1),'L4'!$O$20:$O$97,"AVANCE 50*")</f>
        <v>0</v>
      </c>
      <c r="T42" s="222">
        <f>COUNTIFS('L4'!$M$20:$M$97,"&gt;="&amp;DATE(2026,5,1),'L4'!$M$20:$M$97,"&lt;"&amp;DATE(2026,6,1),'L4'!$O$20:$O$97,"MENOR*")</f>
        <v>2</v>
      </c>
      <c r="U42" s="159"/>
      <c r="V42" s="159"/>
      <c r="W42" s="159"/>
    </row>
    <row r="43" spans="17:23" x14ac:dyDescent="0.2">
      <c r="Q43" s="221" t="s">
        <v>579</v>
      </c>
      <c r="R43" s="222">
        <f>COUNTIFS('L4'!$M$20:$M$97,"&gt;="&amp;DATE(2026,6,1),'L4'!$M$20:$M$97,"&lt;"&amp;DATE(2026,7,1),'L4'!$O$20:$O$97,"AVANCE 80*")</f>
        <v>1</v>
      </c>
      <c r="S43" s="222">
        <f>COUNTIFS('L4'!$M$20:$M$97,"&gt;="&amp;DATE(2026,6,1),'L4'!$M$20:$M$97,"&lt;"&amp;DATE(2026,7,1),'L4'!$O$20:$O$97,"AVANCE 50*")</f>
        <v>0</v>
      </c>
      <c r="T43" s="222">
        <f>COUNTIFS('L4'!$M$20:$M$97,"&gt;="&amp;DATE(2026,6,1),'L4'!$M$20:$M$97,"&lt;"&amp;DATE(2026,7,1),'L4'!$O$20:$O$97,"MENOR*")</f>
        <v>0</v>
      </c>
      <c r="U43" s="159"/>
      <c r="V43" s="159"/>
      <c r="W43" s="159"/>
    </row>
    <row r="44" spans="17:23" x14ac:dyDescent="0.2">
      <c r="Q44" s="221" t="s">
        <v>580</v>
      </c>
      <c r="R44" s="222">
        <f>COUNTIFS('L4'!$M$20:$M$97,"&gt;="&amp;DATE(2026,7,1),'L4'!$M$20:$M$97,"&lt;"&amp;DATE(2026,8,1),'L4'!$O$20:$O$97,"AVANCE 80*")</f>
        <v>0</v>
      </c>
      <c r="S44" s="222">
        <f>COUNTIFS('L4'!$M$20:$M$97,"&gt;="&amp;DATE(2026,7,1),'L4'!$M$20:$M$97,"&lt;"&amp;DATE(2026,8,1),'L4'!$O$20:$O$97,"AVANCE 50*")</f>
        <v>1</v>
      </c>
      <c r="T44" s="222">
        <f>COUNTIFS('L4'!$M$20:$M$97,"&gt;="&amp;DATE(2026,7,1),'L4'!$M$20:$M$97,"&lt;"&amp;DATE(2026,8,1),'L4'!$O$20:$O$97,"MENOR*")</f>
        <v>1</v>
      </c>
      <c r="U44" s="159"/>
      <c r="V44" s="159"/>
      <c r="W44" s="159"/>
    </row>
    <row r="45" spans="17:23" x14ac:dyDescent="0.2">
      <c r="Q45" s="221" t="s">
        <v>581</v>
      </c>
      <c r="R45" s="222">
        <f>COUNTIFS('L4'!$M$20:$M$97,"&gt;="&amp;DATE(2026,8,1),'L4'!$M$20:$M$97,"&lt;"&amp;DATE(2026,9,1),'L4'!$O$20:$O$97,"AVANCE 80*")</f>
        <v>5</v>
      </c>
      <c r="S45" s="222">
        <f>COUNTIFS('L4'!$M$20:$M$97,"&gt;="&amp;DATE(2026,8,1),'L4'!$M$20:$M$97,"&lt;"&amp;DATE(2026,9,1),'L4'!$O$20:$O$97,"AVANCE 50*")</f>
        <v>0</v>
      </c>
      <c r="T45" s="222">
        <f>COUNTIFS('L4'!$M$20:$M$97,"&gt;="&amp;DATE(2026,8,1),'L4'!$M$20:$M$97,"&lt;"&amp;DATE(2026,9,1),'L4'!$O$20:$O$97,"MENOR*")</f>
        <v>2</v>
      </c>
      <c r="U45" s="159"/>
      <c r="V45" s="159"/>
      <c r="W45" s="159"/>
    </row>
    <row r="46" spans="17:23" x14ac:dyDescent="0.2">
      <c r="Q46" s="221" t="s">
        <v>582</v>
      </c>
      <c r="R46" s="222">
        <f>COUNTIFS('L4'!$M$20:$M$97,"&gt;="&amp;DATE(2026,9,1),'L4'!$M$20:$M$97,"&lt;"&amp;DATE(2026,10,1),'L4'!$O$20:$O$97,"AVANCE 80*")</f>
        <v>2</v>
      </c>
      <c r="S46" s="222">
        <f>COUNTIFS('L4'!$M$20:$M$97,"&gt;="&amp;DATE(2026,9,1),'L4'!$M$20:$M$97,"&lt;"&amp;DATE(2026,10,1),'L4'!$O$20:$O$97,"AVANCE 50*")</f>
        <v>4</v>
      </c>
      <c r="T46" s="222">
        <f>COUNTIFS('L4'!$M$20:$M$97,"&gt;="&amp;DATE(2026,9,1),'L4'!$M$20:$M$97,"&lt;"&amp;DATE(2026,10,1),'L4'!$O$20:$O$97,"MENOR*")</f>
        <v>4</v>
      </c>
      <c r="U46" s="159"/>
      <c r="V46" s="159"/>
      <c r="W46" s="159"/>
    </row>
    <row r="47" spans="17:23" x14ac:dyDescent="0.2">
      <c r="Q47" s="221" t="s">
        <v>583</v>
      </c>
      <c r="R47" s="222">
        <f>COUNTIFS('L4'!$M$20:$M$97,"&gt;="&amp;DATE(2026,10,1),'L4'!$M$20:$M$97,"&lt;"&amp;DATE(2026,11,1),'L4'!$O$20:$O$97,"AVANCE 80*")</f>
        <v>3</v>
      </c>
      <c r="S47" s="222">
        <f>COUNTIFS('L4'!$M$20:$M$97,"&gt;="&amp;DATE(2026,10,1),'L4'!$M$20:$M$97,"&lt;"&amp;DATE(2026,11,1),'L4'!$O$20:$O$97,"AVANCE 50*")</f>
        <v>4</v>
      </c>
      <c r="T47" s="222">
        <f>COUNTIFS('L4'!$M$20:$M$97,"&gt;="&amp;DATE(2026,10,1),'L4'!$M$20:$M$97,"&lt;"&amp;DATE(2026,11,1),'L4'!$O$20:$O$97,"MENOR*")</f>
        <v>7</v>
      </c>
      <c r="U47" s="159"/>
      <c r="V47" s="159"/>
      <c r="W47" s="159"/>
    </row>
    <row r="48" spans="17:23" x14ac:dyDescent="0.2">
      <c r="Q48" s="221" t="s">
        <v>584</v>
      </c>
      <c r="R48" s="222">
        <f>COUNTIFS('L4'!$M$20:$M$97,"&gt;="&amp;DATE(2026,11,1),'L4'!$M$20:$M$97,"&lt;"&amp;DATE(2026,12,1),'L4'!$O$20:$O$97,"AVANCE 80*")</f>
        <v>2</v>
      </c>
      <c r="S48" s="222">
        <f>COUNTIFS('L4'!$M$20:$M$97,"&gt;="&amp;DATE(2026,11,1),'L4'!$M$20:$M$97,"&lt;"&amp;DATE(2026,12,1),'L4'!$O$20:$O$97,"AVANCE 50*")</f>
        <v>6</v>
      </c>
      <c r="T48" s="222">
        <f>COUNTIFS('L4'!$M$20:$M$97,"&gt;="&amp;DATE(2026,11,1),'L4'!$M$20:$M$97,"&lt;"&amp;DATE(2026,12,1),'L4'!$O$20:$O$97,"MENOR*")</f>
        <v>16</v>
      </c>
      <c r="U48" s="159"/>
      <c r="V48" s="159"/>
      <c r="W48" s="159"/>
    </row>
    <row r="49" spans="1:23" x14ac:dyDescent="0.2">
      <c r="A49" s="159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221" t="s">
        <v>585</v>
      </c>
      <c r="R49" s="222">
        <f>COUNTIFS('L4'!$M$20:$M$97,"&gt;="&amp;DATE(2026,12,1),'L4'!$M$20:$M$97,"&lt;"&amp;DATE(2027,1,1),'L4'!$O$20:$O$97,"AVANCE 80*")</f>
        <v>1</v>
      </c>
      <c r="S49" s="222">
        <f>COUNTIFS('L4'!$M$20:$M$97,"&gt;="&amp;DATE(2026,12,1),'L4'!$M$20:$M$97,"&lt;"&amp;DATE(2027,1,1),'L4'!$O$20:$O$97,"AVANCE 50*")</f>
        <v>3</v>
      </c>
      <c r="T49" s="222">
        <f>COUNTIFS('L4'!$M$20:$M$97,"&gt;="&amp;DATE(2026,12,1),'L4'!$M$20:$M$97,"&lt;"&amp;DATE(2027,1,1),'L4'!$O$20:$O$97,"MENOR*")</f>
        <v>12</v>
      </c>
      <c r="U49" s="159"/>
      <c r="V49" s="159"/>
      <c r="W49" s="159"/>
    </row>
    <row r="52" spans="1:23" x14ac:dyDescent="0.2">
      <c r="A52" s="159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350" t="s">
        <v>586</v>
      </c>
      <c r="R52" s="340"/>
      <c r="S52" s="340"/>
      <c r="T52" s="340"/>
      <c r="U52" s="340"/>
      <c r="V52" s="340"/>
      <c r="W52" s="340"/>
    </row>
    <row r="53" spans="1:23" ht="24" customHeight="1" x14ac:dyDescent="0.2">
      <c r="A53" s="159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219" t="s">
        <v>587</v>
      </c>
      <c r="R53" s="220" t="s">
        <v>554</v>
      </c>
      <c r="S53" s="220" t="s">
        <v>555</v>
      </c>
      <c r="T53" s="220" t="s">
        <v>556</v>
      </c>
      <c r="U53" s="220" t="s">
        <v>588</v>
      </c>
      <c r="V53" s="159"/>
      <c r="W53" s="159"/>
    </row>
    <row r="54" spans="1:23" x14ac:dyDescent="0.2">
      <c r="A54" s="159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221" t="s">
        <v>276</v>
      </c>
      <c r="R54" s="222">
        <f>COUNTIFS('L4'!$I$20:$I$97,"*laneación*",'L4'!$O$20:$O$97,"AVANCE 80*")</f>
        <v>7</v>
      </c>
      <c r="S54" s="222">
        <f>COUNTIFS('L4'!$I$20:$I$97,"*laneación*",'L4'!$O$20:$O$97,"AVANCE 50*")</f>
        <v>2</v>
      </c>
      <c r="T54" s="222">
        <f>COUNTIFS('L4'!$I$20:$I$97,"*laneación*",'L4'!$O$20:$O$97,"MENOR*")</f>
        <v>9</v>
      </c>
      <c r="U54" s="222">
        <f t="shared" ref="U54:U65" si="3">SUM(R54:T54)</f>
        <v>18</v>
      </c>
      <c r="V54" s="159"/>
      <c r="W54" s="159"/>
    </row>
    <row r="55" spans="1:23" x14ac:dyDescent="0.2">
      <c r="A55" s="159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221" t="s">
        <v>15</v>
      </c>
      <c r="R55" s="222">
        <f>COUNTIFS('L4'!$I$20:$I$97,"*alento*",'L4'!$O$20:$O$97,"AVANCE 80*")</f>
        <v>2</v>
      </c>
      <c r="S55" s="222">
        <f>COUNTIFS('L4'!$I$20:$I$97,"*alento*",'L4'!$O$20:$O$97,"AVANCE 50*")</f>
        <v>7</v>
      </c>
      <c r="T55" s="222">
        <f>COUNTIFS('L4'!$I$20:$I$97,"*alento*",'L4'!$O$20:$O$97,"MENOR*")</f>
        <v>4</v>
      </c>
      <c r="U55" s="222">
        <f t="shared" si="3"/>
        <v>13</v>
      </c>
      <c r="V55" s="159"/>
      <c r="W55" s="159"/>
    </row>
    <row r="56" spans="1:23" x14ac:dyDescent="0.2">
      <c r="A56" s="159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221" t="s">
        <v>285</v>
      </c>
      <c r="R56" s="222">
        <f>COUNTIFS('L4'!$I$20:$I$97,"*ectoría*",'L4'!$O$20:$O$97,"AVANCE 80*")</f>
        <v>0</v>
      </c>
      <c r="S56" s="222">
        <f>COUNTIFS('L4'!$I$20:$I$97,"*ectoría*",'L4'!$O$20:$O$97,"AVANCE 50*")</f>
        <v>1</v>
      </c>
      <c r="T56" s="222">
        <f>COUNTIFS('L4'!$I$20:$I$97,"*ectoría*",'L4'!$O$20:$O$97,"MENOR*")</f>
        <v>7</v>
      </c>
      <c r="U56" s="222">
        <f t="shared" si="3"/>
        <v>8</v>
      </c>
      <c r="V56" s="159"/>
      <c r="W56" s="159"/>
    </row>
    <row r="57" spans="1:23" x14ac:dyDescent="0.2">
      <c r="A57" s="159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221" t="s">
        <v>352</v>
      </c>
      <c r="R57" s="222">
        <f>COUNTIFS('L4'!$I$20:$I$97,"*ecretar*",'L4'!$O$20:$O$97,"AVANCE 80*")</f>
        <v>6</v>
      </c>
      <c r="S57" s="222">
        <f>COUNTIFS('L4'!$I$20:$I$97,"*ecretar*",'L4'!$O$20:$O$97,"AVANCE 50*")</f>
        <v>1</v>
      </c>
      <c r="T57" s="222">
        <f>COUNTIFS('L4'!$I$20:$I$97,"*ecretar*",'L4'!$O$20:$O$97,"MENOR*")</f>
        <v>2</v>
      </c>
      <c r="U57" s="222">
        <f t="shared" si="3"/>
        <v>9</v>
      </c>
      <c r="V57" s="159"/>
      <c r="W57" s="159"/>
    </row>
    <row r="58" spans="1:23" x14ac:dyDescent="0.2">
      <c r="A58" s="159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221" t="s">
        <v>17</v>
      </c>
      <c r="R58" s="222">
        <f>COUNTIFS('L4'!$I$20:$I$97,"*alidad*",'L4'!$O$20:$O$97,"AVANCE 80*")</f>
        <v>1</v>
      </c>
      <c r="S58" s="222">
        <f>COUNTIFS('L4'!$I$20:$I$97,"*alidad*",'L4'!$O$20:$O$97,"AVANCE 50*")</f>
        <v>2</v>
      </c>
      <c r="T58" s="222">
        <f>COUNTIFS('L4'!$I$20:$I$97,"*alidad*",'L4'!$O$20:$O$97,"MENOR*")</f>
        <v>5</v>
      </c>
      <c r="U58" s="222">
        <f t="shared" si="3"/>
        <v>8</v>
      </c>
      <c r="V58" s="159"/>
      <c r="W58" s="159"/>
    </row>
    <row r="59" spans="1:23" x14ac:dyDescent="0.2">
      <c r="A59" s="159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221" t="s">
        <v>469</v>
      </c>
      <c r="R59" s="222">
        <f>COUNTIFS('L4'!$I$20:$I$97,"*financ*",'L4'!$O$20:$O$97,"AVANCE 80*")</f>
        <v>0</v>
      </c>
      <c r="S59" s="222">
        <f>COUNTIFS('L4'!$I$20:$I$97,"*financ*",'L4'!$O$20:$O$97,"AVANCE 50*")</f>
        <v>0</v>
      </c>
      <c r="T59" s="222">
        <f>COUNTIFS('L4'!$I$20:$I$97,"*financ*",'L4'!$O$20:$O$97,"MENOR*")</f>
        <v>6</v>
      </c>
      <c r="U59" s="222">
        <f t="shared" si="3"/>
        <v>6</v>
      </c>
      <c r="V59" s="159"/>
      <c r="W59" s="159"/>
    </row>
    <row r="60" spans="1:23" x14ac:dyDescent="0.2">
      <c r="A60" s="159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221" t="s">
        <v>421</v>
      </c>
      <c r="R60" s="222">
        <f>COUNTIFS('L4'!$I$20:$I$97,"*dministrativa*",'L4'!$O$20:$O$97,"AVANCE 80*")-COUNTIFS('L4'!$I$20:$I$97,"*laneación/*",'L4'!$O$20:$O$97,"AVANCE 80*")</f>
        <v>0</v>
      </c>
      <c r="S60" s="222">
        <f>COUNTIFS('L4'!$I$20:$I$97,"*dministrativa*",'L4'!$O$20:$O$97,"AVANCE 50*")-COUNTIFS('L4'!$I$20:$I$97,"*laneación/*",'L4'!$O$20:$O$97,"AVANCE 50*")</f>
        <v>1</v>
      </c>
      <c r="T60" s="222">
        <f>COUNTIFS('L4'!$I$20:$I$97,"*dministrativa*",'L4'!$O$20:$O$97,"MENOR*")-COUNTIFS('L4'!$I$20:$I$97,"*laneación/*",'L4'!$O$20:$O$97,"MENOR*")</f>
        <v>5</v>
      </c>
      <c r="U60" s="222">
        <f t="shared" si="3"/>
        <v>6</v>
      </c>
      <c r="V60" s="159"/>
      <c r="W60" s="159"/>
    </row>
    <row r="61" spans="1:23" x14ac:dyDescent="0.2">
      <c r="A61" s="159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221" t="s">
        <v>50</v>
      </c>
      <c r="R61" s="222">
        <f>COUNTIFS('L4'!$I$20:$I$97,"TIC",'L4'!$O$20:$O$97,"AVANCE 80*")</f>
        <v>0</v>
      </c>
      <c r="S61" s="222">
        <f>COUNTIFS('L4'!$I$20:$I$97,"TIC",'L4'!$O$20:$O$97,"AVANCE 50*")</f>
        <v>1</v>
      </c>
      <c r="T61" s="222">
        <f>COUNTIFS('L4'!$I$20:$I$97,"TIC",'L4'!$O$20:$O$97,"MENOR*")</f>
        <v>3</v>
      </c>
      <c r="U61" s="222">
        <f t="shared" si="3"/>
        <v>4</v>
      </c>
      <c r="V61" s="159"/>
      <c r="W61" s="159"/>
    </row>
    <row r="62" spans="1:23" x14ac:dyDescent="0.2">
      <c r="A62" s="159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221" t="s">
        <v>357</v>
      </c>
      <c r="R62" s="222">
        <f>COUNTIFS('L4'!$I$20:$I$97,"*ocumental*",'L4'!$O$20:$O$97,"AVANCE 80*")</f>
        <v>0</v>
      </c>
      <c r="S62" s="222">
        <f>COUNTIFS('L4'!$I$20:$I$97,"*ocumental*",'L4'!$O$20:$O$97,"AVANCE 50*")</f>
        <v>1</v>
      </c>
      <c r="T62" s="222">
        <f>COUNTIFS('L4'!$I$20:$I$97,"*ocumental*",'L4'!$O$20:$O$97,"MENOR*")</f>
        <v>1</v>
      </c>
      <c r="U62" s="222">
        <f t="shared" si="3"/>
        <v>2</v>
      </c>
      <c r="V62" s="159"/>
      <c r="W62" s="159"/>
    </row>
    <row r="63" spans="1:23" ht="19.899999999999999" customHeight="1" x14ac:dyDescent="0.2">
      <c r="A63" s="355" t="s">
        <v>589</v>
      </c>
      <c r="B63" s="340"/>
      <c r="C63" s="340"/>
      <c r="D63" s="340"/>
      <c r="E63" s="340"/>
      <c r="F63" s="340"/>
      <c r="G63" s="340"/>
      <c r="H63" s="340"/>
      <c r="I63" s="340"/>
      <c r="J63" s="340"/>
      <c r="K63" s="340"/>
      <c r="L63" s="340"/>
      <c r="M63" s="340"/>
      <c r="N63" s="340"/>
      <c r="O63" s="159"/>
      <c r="P63" s="159"/>
      <c r="Q63" s="221" t="s">
        <v>56</v>
      </c>
      <c r="R63" s="222">
        <f>COUNTIFS('L4'!$I$20:$I$97,"*omunicaciones*",'L4'!$O$20:$O$97,"AVANCE 80*")</f>
        <v>0</v>
      </c>
      <c r="S63" s="222">
        <f>COUNTIFS('L4'!$I$20:$I$97,"*omunicaciones*",'L4'!$O$20:$O$97,"AVANCE 50*")</f>
        <v>2</v>
      </c>
      <c r="T63" s="222">
        <f>COUNTIFS('L4'!$I$20:$I$97,"*omunicaciones*",'L4'!$O$20:$O$97,"MENOR*")</f>
        <v>0</v>
      </c>
      <c r="U63" s="222">
        <f t="shared" si="3"/>
        <v>2</v>
      </c>
      <c r="V63" s="159"/>
      <c r="W63" s="159"/>
    </row>
    <row r="64" spans="1:23" ht="25.9" customHeight="1" x14ac:dyDescent="0.2">
      <c r="A64" s="159"/>
      <c r="B64" s="352" t="s">
        <v>590</v>
      </c>
      <c r="C64" s="340"/>
      <c r="D64" s="339" t="str">
        <f>TEXT(COUNTIFS('L4'!$M$20:$M$97,"&gt;="&amp;DATE(2026,11,1))/COUNTA('L4'!$O$20:$O$97),"0%")&amp;" de las actividades cierra en noviembre y diciembre, y "&amp;COUNTIFS('L4'!$M$20:$M$97,"&gt;="&amp;DATE(2026,11,1),'L4'!$O$20:$O$97,"MENOR*")&amp;" de ellas siguen por debajo del 50%. Es el principal riesgo de incumplimiento de la línea."</f>
        <v>51% de las actividades cierra en noviembre y diciembre, y 28 de ellas siguen por debajo del 50%. Es el principal riesgo de incumplimiento de la línea.</v>
      </c>
      <c r="E64" s="340"/>
      <c r="F64" s="340"/>
      <c r="G64" s="340"/>
      <c r="H64" s="340"/>
      <c r="I64" s="340"/>
      <c r="J64" s="340"/>
      <c r="K64" s="340"/>
      <c r="L64" s="340"/>
      <c r="M64" s="340"/>
      <c r="N64" s="340"/>
      <c r="O64" s="159"/>
      <c r="P64" s="159"/>
      <c r="Q64" s="221" t="s">
        <v>505</v>
      </c>
      <c r="R64" s="222">
        <f>COUNTIFS('L4'!$I$20:$I$97,"*ontrol Interno*",'L4'!$O$20:$O$97,"AVANCE 80*")</f>
        <v>0</v>
      </c>
      <c r="S64" s="222">
        <f>COUNTIFS('L4'!$I$20:$I$97,"*ontrol Interno*",'L4'!$O$20:$O$97,"AVANCE 50*")</f>
        <v>0</v>
      </c>
      <c r="T64" s="222">
        <f>COUNTIFS('L4'!$I$20:$I$97,"*ontrol Interno*",'L4'!$O$20:$O$97,"MENOR*")</f>
        <v>1</v>
      </c>
      <c r="U64" s="222">
        <f t="shared" si="3"/>
        <v>1</v>
      </c>
      <c r="V64" s="159"/>
      <c r="W64" s="159"/>
    </row>
    <row r="65" spans="1:23" ht="25.9" customHeight="1" x14ac:dyDescent="0.2">
      <c r="A65" s="159"/>
      <c r="B65" s="352" t="s">
        <v>591</v>
      </c>
      <c r="C65" s="340"/>
      <c r="D65" s="339" t="str">
        <f>INDEX($Q$21:$Q$29,MATCH(MIN($V$21:$V$29),$V$21:$V$29,0))&amp;" es el de menor avance ("&amp;TEXT(MIN($V$21:$V$29),"0%")&amp;"), con "&amp;INDEX($T$21:$T$29,MATCH(MIN($V$21:$V$29),$V$21:$V$29,0))&amp;" de sus "&amp;INDEX($U$21:$U$29,MATCH(MIN($V$21:$V$29),$V$21:$V$29,0))&amp;" actividades por debajo del 50%."</f>
        <v>4.4.7 Sostenibilidad Financiera es el de menor avance (29%), con 9 de sus 10 actividades por debajo del 50%.</v>
      </c>
      <c r="E65" s="340"/>
      <c r="F65" s="340"/>
      <c r="G65" s="340"/>
      <c r="H65" s="340"/>
      <c r="I65" s="340"/>
      <c r="J65" s="340"/>
      <c r="K65" s="340"/>
      <c r="L65" s="340"/>
      <c r="M65" s="340"/>
      <c r="N65" s="340"/>
      <c r="O65" s="159"/>
      <c r="P65" s="159"/>
      <c r="Q65" s="221" t="s">
        <v>31</v>
      </c>
      <c r="R65" s="222">
        <f>COUNTIFS('L4'!$I$20:$I$97,"Extension*",'L4'!$O$20:$O$97,"AVANCE 80*")</f>
        <v>0</v>
      </c>
      <c r="S65" s="222">
        <f>COUNTIFS('L4'!$I$20:$I$97,"Extension*",'L4'!$O$20:$O$97,"AVANCE 50*")</f>
        <v>0</v>
      </c>
      <c r="T65" s="222">
        <f>COUNTIFS('L4'!$I$20:$I$97,"Extension*",'L4'!$O$20:$O$97,"MENOR*")</f>
        <v>1</v>
      </c>
      <c r="U65" s="222">
        <f t="shared" si="3"/>
        <v>1</v>
      </c>
      <c r="V65" s="159"/>
      <c r="W65" s="159"/>
    </row>
    <row r="66" spans="1:23" ht="25.9" customHeight="1" x14ac:dyDescent="0.2">
      <c r="A66" s="159"/>
      <c r="B66" s="352" t="s">
        <v>592</v>
      </c>
      <c r="C66" s="340"/>
      <c r="D66" s="339" t="str">
        <f>INDEX($Q$21:$Q$29,MATCH(MAX($V$21:$V$29),$V$21:$V$29,0))&amp;" lidera la línea con "&amp;TEXT(MAX($V$21:$V$29),"0%")&amp;" de avance estimado."</f>
        <v>4.4.1 Sistema Integrado de Gestión lidera la línea con 70% de avance estimado.</v>
      </c>
      <c r="E66" s="340"/>
      <c r="F66" s="340"/>
      <c r="G66" s="340"/>
      <c r="H66" s="340"/>
      <c r="I66" s="340"/>
      <c r="J66" s="340"/>
      <c r="K66" s="340"/>
      <c r="L66" s="340"/>
      <c r="M66" s="340"/>
      <c r="N66" s="340"/>
      <c r="O66" s="159"/>
      <c r="P66" s="159"/>
      <c r="Q66" s="227" t="s">
        <v>593</v>
      </c>
      <c r="R66" s="228">
        <f>SUM(U54:U65)</f>
        <v>78</v>
      </c>
      <c r="S66" s="228" t="str">
        <f>IF(R66=COUNTA('L4'!$O$20:$O$97),"cuadra","REVISAR")</f>
        <v>cuadra</v>
      </c>
      <c r="T66" s="159"/>
      <c r="U66" s="159"/>
      <c r="V66" s="159"/>
      <c r="W66" s="159"/>
    </row>
    <row r="67" spans="1:23" ht="25.9" customHeight="1" x14ac:dyDescent="0.2">
      <c r="A67" s="159"/>
      <c r="B67" s="352" t="s">
        <v>594</v>
      </c>
      <c r="C67" s="340"/>
      <c r="D67" s="339" t="str">
        <f>TEXT((COUNTA('L4'!$O$20:$O$97)-COUNTA('L4'!$N$20:$N$97))/COUNTA('L4'!$O$20:$O$97),"0%")&amp;" de las actividades no tiene evidencia registrada en la columna N de la hoja L4. El semáforo avanza sin soporte verificable, lo que debilita la línea ante auditoría."</f>
        <v>68% de las actividades no tiene evidencia registrada en la columna N de la hoja L4. El semáforo avanza sin soporte verificable, lo que debilita la línea ante auditoría.</v>
      </c>
      <c r="E67" s="340"/>
      <c r="F67" s="340"/>
      <c r="G67" s="340"/>
      <c r="H67" s="340"/>
      <c r="I67" s="340"/>
      <c r="J67" s="340"/>
      <c r="K67" s="340"/>
      <c r="L67" s="340"/>
      <c r="M67" s="340"/>
      <c r="N67" s="340"/>
      <c r="O67" s="159"/>
      <c r="P67" s="159"/>
      <c r="Q67" s="159"/>
      <c r="R67" s="159"/>
      <c r="S67" s="159"/>
      <c r="T67" s="159"/>
      <c r="U67" s="159"/>
      <c r="V67" s="159"/>
      <c r="W67" s="159"/>
    </row>
    <row r="68" spans="1:23" ht="25.9" customHeight="1" x14ac:dyDescent="0.2">
      <c r="A68" s="159"/>
      <c r="B68" s="352" t="s">
        <v>595</v>
      </c>
      <c r="C68" s="340"/>
      <c r="D68" s="339" t="str">
        <f>INDEX($Q$54:$Q$65,MATCH(MAX($U$54:$U$65),$U$54:$U$65,0))&amp;" concentra "&amp;MAX($U$54:$U$65)&amp;" de las 78 actividades, de las cuales "&amp;INDEX($T$54:$T$65,MATCH(MAX($U$54:$U$65),$U$54:$U$65,0))&amp;" están por debajo del 50%."</f>
        <v>Planeación concentra 18 de las 78 actividades, de las cuales 9 están por debajo del 50%.</v>
      </c>
      <c r="E68" s="340"/>
      <c r="F68" s="340"/>
      <c r="G68" s="340"/>
      <c r="H68" s="340"/>
      <c r="I68" s="340"/>
      <c r="J68" s="340"/>
      <c r="K68" s="340"/>
      <c r="L68" s="340"/>
      <c r="M68" s="340"/>
      <c r="N68" s="340"/>
      <c r="O68" s="159"/>
      <c r="P68" s="159"/>
      <c r="Q68" s="350" t="s">
        <v>596</v>
      </c>
      <c r="R68" s="340"/>
      <c r="S68" s="340"/>
      <c r="T68" s="340"/>
      <c r="U68" s="340"/>
      <c r="V68" s="340"/>
      <c r="W68" s="340"/>
    </row>
    <row r="69" spans="1:23" ht="25.9" customHeight="1" x14ac:dyDescent="0.2">
      <c r="A69" s="159"/>
      <c r="B69" s="352" t="s">
        <v>597</v>
      </c>
      <c r="C69" s="340"/>
      <c r="D69" s="339" t="str">
        <f>"Las actividades de mayor costo ($$ y $$$) suman "&amp;SUMPRODUCT(($R$71:$T$72)*1)&amp;", de las cuales "&amp;SUM($T$71:$T$72)&amp;" están por debajo del 50%. El rezago no se explica solo por falta de recursos: "&amp;$T$70&amp;" de las actividades rezagadas son de costo bajo."</f>
        <v>Las actividades de mayor costo ($$ y $$$) suman 17, de las cuales 12 están por debajo del 50%. El rezago no se explica solo por falta de recursos: 32 de las actividades rezagadas son de costo bajo.</v>
      </c>
      <c r="E69" s="340"/>
      <c r="F69" s="340"/>
      <c r="G69" s="340"/>
      <c r="H69" s="340"/>
      <c r="I69" s="340"/>
      <c r="J69" s="340"/>
      <c r="K69" s="340"/>
      <c r="L69" s="340"/>
      <c r="M69" s="340"/>
      <c r="N69" s="340"/>
      <c r="O69" s="159"/>
      <c r="P69" s="159"/>
      <c r="Q69" s="219" t="s">
        <v>598</v>
      </c>
      <c r="R69" s="220" t="s">
        <v>554</v>
      </c>
      <c r="S69" s="220" t="s">
        <v>555</v>
      </c>
      <c r="T69" s="220" t="s">
        <v>556</v>
      </c>
      <c r="U69" s="159"/>
      <c r="V69" s="159"/>
      <c r="W69" s="159"/>
    </row>
    <row r="70" spans="1:23" x14ac:dyDescent="0.2">
      <c r="A70" s="159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221" t="s">
        <v>599</v>
      </c>
      <c r="R70" s="222">
        <f>COUNTIFS('L4'!$J$20:$J$97,"$",'L4'!$O$20:$O$97,"AVANCE 80*")</f>
        <v>15</v>
      </c>
      <c r="S70" s="222">
        <f>COUNTIFS('L4'!$J$20:$J$97,"$",'L4'!$O$20:$O$97,"AVANCE 50*")</f>
        <v>14</v>
      </c>
      <c r="T70" s="222">
        <f>COUNTIFS('L4'!$J$20:$J$97,"$",'L4'!$O$20:$O$97,"MENOR*")</f>
        <v>32</v>
      </c>
      <c r="U70" s="159"/>
      <c r="V70" s="159"/>
      <c r="W70" s="159"/>
    </row>
    <row r="71" spans="1:23" ht="19.899999999999999" customHeight="1" x14ac:dyDescent="0.2">
      <c r="A71" s="355" t="s">
        <v>600</v>
      </c>
      <c r="B71" s="340"/>
      <c r="C71" s="340"/>
      <c r="D71" s="340"/>
      <c r="E71" s="340"/>
      <c r="F71" s="340"/>
      <c r="G71" s="340"/>
      <c r="H71" s="340"/>
      <c r="I71" s="340"/>
      <c r="J71" s="340"/>
      <c r="K71" s="340"/>
      <c r="L71" s="340"/>
      <c r="M71" s="340"/>
      <c r="N71" s="340"/>
      <c r="O71" s="159"/>
      <c r="P71" s="159"/>
      <c r="Q71" s="221" t="s">
        <v>601</v>
      </c>
      <c r="R71" s="222">
        <f>COUNTIFS('L4'!$J$20:$J$97,"$$",'L4'!$O$20:$O$97,"AVANCE 80*")</f>
        <v>1</v>
      </c>
      <c r="S71" s="222">
        <f>COUNTIFS('L4'!$J$20:$J$97,"$$",'L4'!$O$20:$O$97,"AVANCE 50*")</f>
        <v>4</v>
      </c>
      <c r="T71" s="222">
        <f>COUNTIFS('L4'!$J$20:$J$97,"$$",'L4'!$O$20:$O$97,"MENOR*")</f>
        <v>9</v>
      </c>
      <c r="U71" s="159"/>
      <c r="V71" s="159"/>
      <c r="W71" s="159"/>
    </row>
    <row r="72" spans="1:23" x14ac:dyDescent="0.2">
      <c r="A72" s="159"/>
      <c r="B72" s="229" t="s">
        <v>571</v>
      </c>
      <c r="C72" s="353" t="s">
        <v>602</v>
      </c>
      <c r="D72" s="340"/>
      <c r="E72" s="340"/>
      <c r="F72" s="340"/>
      <c r="G72" s="340"/>
      <c r="H72" s="340"/>
      <c r="I72" s="340"/>
      <c r="J72" s="340"/>
      <c r="K72" s="340"/>
      <c r="L72" s="340"/>
      <c r="M72" s="340"/>
      <c r="N72" s="340"/>
      <c r="O72" s="159"/>
      <c r="P72" s="159"/>
      <c r="Q72" s="221" t="s">
        <v>603</v>
      </c>
      <c r="R72" s="222">
        <f>COUNTIFS('L4'!$J$20:$J$97,"$$$",'L4'!$O$20:$O$97,"AVANCE 80*")</f>
        <v>0</v>
      </c>
      <c r="S72" s="222">
        <f>COUNTIFS('L4'!$J$20:$J$97,"$$$",'L4'!$O$20:$O$97,"AVANCE 50*")</f>
        <v>0</v>
      </c>
      <c r="T72" s="222">
        <f>COUNTIFS('L4'!$J$20:$J$97,"$$$",'L4'!$O$20:$O$97,"MENOR*")</f>
        <v>3</v>
      </c>
      <c r="U72" s="159"/>
      <c r="V72" s="159"/>
      <c r="W72" s="159"/>
    </row>
    <row r="73" spans="1:23" x14ac:dyDescent="0.2">
      <c r="A73" s="159"/>
      <c r="B73" s="230" t="s">
        <v>572</v>
      </c>
      <c r="C73" s="353" t="s">
        <v>604</v>
      </c>
      <c r="D73" s="340"/>
      <c r="E73" s="340"/>
      <c r="F73" s="340"/>
      <c r="G73" s="340"/>
      <c r="H73" s="340"/>
      <c r="I73" s="340"/>
      <c r="J73" s="340"/>
      <c r="K73" s="340"/>
      <c r="L73" s="340"/>
      <c r="M73" s="340"/>
      <c r="N73" s="340"/>
      <c r="O73" s="159"/>
      <c r="P73" s="159"/>
      <c r="Q73" s="159"/>
      <c r="R73" s="159"/>
      <c r="S73" s="159"/>
      <c r="T73" s="159"/>
      <c r="U73" s="159"/>
      <c r="V73" s="159"/>
      <c r="W73" s="159"/>
    </row>
    <row r="74" spans="1:23" x14ac:dyDescent="0.2">
      <c r="A74" s="159"/>
      <c r="B74" s="231" t="s">
        <v>573</v>
      </c>
      <c r="C74" s="353" t="s">
        <v>605</v>
      </c>
      <c r="D74" s="340"/>
      <c r="E74" s="340"/>
      <c r="F74" s="340"/>
      <c r="G74" s="340"/>
      <c r="H74" s="340"/>
      <c r="I74" s="340"/>
      <c r="J74" s="340"/>
      <c r="K74" s="340"/>
      <c r="L74" s="340"/>
      <c r="M74" s="340"/>
      <c r="N74" s="340"/>
      <c r="O74" s="159"/>
      <c r="P74" s="159"/>
      <c r="Q74" s="159"/>
      <c r="R74" s="159"/>
      <c r="S74" s="159"/>
      <c r="T74" s="159"/>
      <c r="U74" s="159"/>
      <c r="V74" s="159"/>
      <c r="W74" s="159"/>
    </row>
    <row r="76" spans="1:23" ht="15" customHeight="1" x14ac:dyDescent="0.2">
      <c r="A76" s="159"/>
      <c r="B76" s="351" t="s">
        <v>606</v>
      </c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  <c r="O76" s="159"/>
      <c r="P76" s="159"/>
      <c r="Q76" s="159"/>
      <c r="R76" s="159"/>
      <c r="S76" s="159"/>
      <c r="T76" s="159"/>
      <c r="U76" s="159"/>
      <c r="V76" s="159"/>
      <c r="W76" s="159"/>
    </row>
    <row r="77" spans="1:23" ht="15" customHeight="1" x14ac:dyDescent="0.2">
      <c r="A77" s="159"/>
      <c r="B77" s="340"/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  <c r="O77" s="159"/>
      <c r="P77" s="159"/>
      <c r="Q77" s="159"/>
      <c r="R77" s="159"/>
      <c r="S77" s="159"/>
      <c r="T77" s="159"/>
      <c r="U77" s="159"/>
      <c r="V77" s="159"/>
      <c r="W77" s="159"/>
    </row>
    <row r="78" spans="1:23" ht="15" customHeight="1" x14ac:dyDescent="0.2">
      <c r="A78" s="159"/>
      <c r="B78" s="340"/>
      <c r="C78" s="340"/>
      <c r="D78" s="340"/>
      <c r="E78" s="340"/>
      <c r="F78" s="340"/>
      <c r="G78" s="340"/>
      <c r="H78" s="340"/>
      <c r="I78" s="340"/>
      <c r="J78" s="340"/>
      <c r="K78" s="340"/>
      <c r="L78" s="340"/>
      <c r="M78" s="340"/>
      <c r="N78" s="340"/>
      <c r="O78" s="159"/>
      <c r="P78" s="159"/>
      <c r="Q78" s="159"/>
      <c r="R78" s="159"/>
      <c r="S78" s="159"/>
      <c r="T78" s="159"/>
      <c r="U78" s="159"/>
      <c r="V78" s="159"/>
      <c r="W78" s="159"/>
    </row>
    <row r="80" spans="1:23" x14ac:dyDescent="0.2">
      <c r="A80" s="159"/>
      <c r="B80" s="351" t="s">
        <v>607</v>
      </c>
      <c r="C80" s="340"/>
      <c r="D80" s="340"/>
      <c r="E80" s="340"/>
      <c r="F80" s="340"/>
      <c r="G80" s="340"/>
      <c r="H80" s="340"/>
      <c r="I80" s="340"/>
      <c r="J80" s="340"/>
      <c r="K80" s="340"/>
      <c r="L80" s="340"/>
      <c r="M80" s="340"/>
      <c r="N80" s="340"/>
      <c r="O80" s="159"/>
      <c r="P80" s="159"/>
      <c r="Q80" s="159"/>
      <c r="R80" s="159"/>
      <c r="S80" s="159"/>
      <c r="T80" s="159"/>
      <c r="U80" s="159"/>
      <c r="V80" s="159"/>
      <c r="W80" s="159"/>
    </row>
    <row r="81" spans="2:14" x14ac:dyDescent="0.2">
      <c r="B81" s="340"/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0"/>
    </row>
  </sheetData>
  <mergeCells count="45">
    <mergeCell ref="B80:N81"/>
    <mergeCell ref="J7:K7"/>
    <mergeCell ref="A71:N71"/>
    <mergeCell ref="B65:C65"/>
    <mergeCell ref="Q38:W38"/>
    <mergeCell ref="D8:E8"/>
    <mergeCell ref="B68:C68"/>
    <mergeCell ref="Q19:W19"/>
    <mergeCell ref="B64:C64"/>
    <mergeCell ref="D68:N68"/>
    <mergeCell ref="D64:N64"/>
    <mergeCell ref="D67:N67"/>
    <mergeCell ref="C74:N74"/>
    <mergeCell ref="A63:N63"/>
    <mergeCell ref="H8:I8"/>
    <mergeCell ref="J8:K8"/>
    <mergeCell ref="Q68:W68"/>
    <mergeCell ref="B76:N78"/>
    <mergeCell ref="F8:G8"/>
    <mergeCell ref="B69:C69"/>
    <mergeCell ref="Q18:W18"/>
    <mergeCell ref="D66:N66"/>
    <mergeCell ref="Q52:W52"/>
    <mergeCell ref="C72:N72"/>
    <mergeCell ref="C73:N73"/>
    <mergeCell ref="Q32:W32"/>
    <mergeCell ref="D69:N69"/>
    <mergeCell ref="B66:C66"/>
    <mergeCell ref="B67:C67"/>
    <mergeCell ref="D6:E6"/>
    <mergeCell ref="D65:N65"/>
    <mergeCell ref="A1:N3"/>
    <mergeCell ref="H6:I6"/>
    <mergeCell ref="J6:K6"/>
    <mergeCell ref="L8:M8"/>
    <mergeCell ref="B8:C8"/>
    <mergeCell ref="D7:E7"/>
    <mergeCell ref="H7:I7"/>
    <mergeCell ref="B6:C6"/>
    <mergeCell ref="L6:M6"/>
    <mergeCell ref="A4:N4"/>
    <mergeCell ref="L7:M7"/>
    <mergeCell ref="B7:C7"/>
    <mergeCell ref="F6:G6"/>
    <mergeCell ref="F7:G7"/>
  </mergeCells>
  <pageMargins left="0.3" right="0.3" top="0.35" bottom="0.35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Objetivo Estratégico</vt:lpstr>
      <vt:lpstr>L1</vt:lpstr>
      <vt:lpstr>L2</vt:lpstr>
      <vt:lpstr>L3</vt:lpstr>
      <vt:lpstr>L4</vt:lpstr>
      <vt:lpstr>Tablero L4</vt:lpstr>
      <vt:lpstr>'Tablero L4'!Área_de_impresión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LOPERA</dc:creator>
  <cp:keywords/>
  <dc:description/>
  <cp:lastModifiedBy>Planeacion</cp:lastModifiedBy>
  <cp:revision/>
  <dcterms:created xsi:type="dcterms:W3CDTF">2020-10-06T00:04:21Z</dcterms:created>
  <dcterms:modified xsi:type="dcterms:W3CDTF">2026-10-20T18:59:57Z</dcterms:modified>
  <cp:category/>
  <cp:contentStatus/>
</cp:coreProperties>
</file>